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①従業員への支給率計算（まずこちらから）①" sheetId="3" r:id="rId1"/>
    <sheet name="②助成金算出シート" sheetId="1" r:id="rId2"/>
    <sheet name="③年間休日算定シート（３月末在籍）" sheetId="6" r:id="rId3"/>
  </sheets>
  <definedNames>
    <definedName name="_xlnm._FilterDatabase" localSheetId="1" hidden="1">②助成金算出シート!$A$2:$A$2</definedName>
    <definedName name="_xlnm.Print_Area" localSheetId="0">'①従業員への支給率計算（まずこちらから）①'!$A$1:$B$40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5" i="6" l="1"/>
  <c r="E3" i="6" s="1"/>
  <c r="E8" i="6"/>
  <c r="E9" i="6"/>
  <c r="E10" i="6"/>
  <c r="E11" i="6"/>
  <c r="E12" i="6"/>
  <c r="E13" i="6"/>
  <c r="E14" i="6"/>
  <c r="E15" i="6"/>
  <c r="E16" i="6"/>
  <c r="E17" i="6"/>
  <c r="E18" i="6"/>
  <c r="E19" i="6"/>
  <c r="E20" i="6"/>
  <c r="E21" i="6"/>
  <c r="E22" i="6"/>
  <c r="E23" i="6"/>
  <c r="E24" i="6"/>
  <c r="E25" i="6"/>
  <c r="E26" i="6"/>
  <c r="E27" i="6"/>
  <c r="E28" i="6"/>
  <c r="E29" i="6"/>
  <c r="E30" i="6"/>
  <c r="E31" i="6"/>
  <c r="E32" i="6"/>
  <c r="E33" i="6"/>
  <c r="E34" i="6"/>
  <c r="R6" i="6" l="1"/>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5" i="6"/>
  <c r="C5" i="1" l="1"/>
  <c r="D5" i="1" s="1"/>
  <c r="E5" i="1" s="1"/>
  <c r="D18" i="1"/>
  <c r="E18" i="1"/>
  <c r="D25" i="1"/>
  <c r="D27" i="1" s="1"/>
  <c r="D28" i="1" s="1"/>
  <c r="E25" i="1"/>
  <c r="E27" i="1" s="1"/>
  <c r="E28" i="1" s="1"/>
  <c r="D32" i="1"/>
  <c r="E32" i="1"/>
  <c r="D33" i="1"/>
  <c r="E33" i="1"/>
  <c r="E34" i="1" l="1"/>
  <c r="E36" i="1" s="1"/>
  <c r="D34" i="1"/>
  <c r="D36" i="1" s="1"/>
  <c r="C25" i="1" l="1"/>
  <c r="C33" i="1"/>
  <c r="C32" i="1"/>
  <c r="C18" i="1"/>
  <c r="C27" i="1" l="1"/>
  <c r="C28" i="1" s="1"/>
  <c r="C6" i="1"/>
  <c r="D6" i="1" s="1"/>
  <c r="E6" i="1" s="1"/>
  <c r="C34" i="1" l="1"/>
  <c r="C36" i="1" s="1"/>
  <c r="C7" i="1"/>
  <c r="D7" i="1" s="1"/>
  <c r="E7" i="1" l="1"/>
  <c r="E8" i="1" s="1"/>
  <c r="E10" i="1" s="1"/>
  <c r="E12" i="1" s="1"/>
  <c r="E13" i="1" s="1"/>
  <c r="E19" i="1" s="1"/>
  <c r="E37" i="1" s="1"/>
  <c r="E38" i="1" s="1"/>
  <c r="D8" i="1"/>
  <c r="D10" i="1" s="1"/>
  <c r="D12" i="1" s="1"/>
  <c r="D13" i="1" s="1"/>
  <c r="D19" i="1" s="1"/>
  <c r="D37" i="1" s="1"/>
  <c r="D38" i="1" s="1"/>
  <c r="B10" i="3"/>
  <c r="C39" i="3" l="1"/>
  <c r="B39" i="3" s="1"/>
  <c r="C19" i="3"/>
  <c r="C23" i="3"/>
  <c r="B23" i="3" s="1"/>
  <c r="C27" i="3"/>
  <c r="B27" i="3" s="1"/>
  <c r="C26" i="3"/>
  <c r="B26" i="3" s="1"/>
  <c r="C20" i="3"/>
  <c r="B20" i="3" s="1"/>
  <c r="C24" i="3"/>
  <c r="B24" i="3" s="1"/>
  <c r="C25" i="3"/>
  <c r="B25" i="3" s="1"/>
  <c r="C21" i="3"/>
  <c r="B21" i="3" s="1"/>
  <c r="C22" i="3"/>
  <c r="B22" i="3" s="1"/>
  <c r="B19" i="3"/>
  <c r="C40" i="3"/>
  <c r="B40" i="3" s="1"/>
  <c r="C38" i="3"/>
  <c r="B38" i="3" s="1"/>
  <c r="C35" i="3"/>
  <c r="B35" i="3" s="1"/>
  <c r="C34" i="3"/>
  <c r="B34" i="3" s="1"/>
  <c r="C33" i="3"/>
  <c r="B33" i="3" s="1"/>
  <c r="C32" i="3"/>
  <c r="B32" i="3" s="1"/>
  <c r="C37" i="3"/>
  <c r="B37" i="3" s="1"/>
  <c r="C36" i="3"/>
  <c r="B36" i="3" s="1"/>
  <c r="E43" i="1"/>
  <c r="D43" i="1"/>
  <c r="C43" i="1"/>
  <c r="C44" i="1" s="1"/>
  <c r="C8" i="1"/>
  <c r="D44" i="1" l="1"/>
  <c r="E44" i="1" s="1"/>
  <c r="C10" i="1"/>
  <c r="C12" i="1" l="1"/>
  <c r="C13" i="1" l="1"/>
  <c r="C19" i="1" s="1"/>
  <c r="C37" i="1" s="1"/>
  <c r="C38" i="1" l="1"/>
</calcChain>
</file>

<file path=xl/sharedStrings.xml><?xml version="1.0" encoding="utf-8"?>
<sst xmlns="http://schemas.openxmlformats.org/spreadsheetml/2006/main" count="116" uniqueCount="110">
  <si>
    <t>4月</t>
  </si>
  <si>
    <r>
      <t>H31</t>
    </r>
    <r>
      <rPr>
        <sz val="11"/>
        <rFont val="ＭＳ ゴシック"/>
        <family val="3"/>
        <charset val="128"/>
      </rPr>
      <t>年度（R元年度）確定保険料の賃金総額
（千円単位で切捨て）</t>
    </r>
    <rPh sb="7" eb="8">
      <t>ガン</t>
    </rPh>
    <rPh sb="8" eb="9">
      <t>ネン</t>
    </rPh>
    <rPh sb="9" eb="10">
      <t>ド</t>
    </rPh>
    <phoneticPr fontId="7"/>
  </si>
  <si>
    <r>
      <t>H31</t>
    </r>
    <r>
      <rPr>
        <sz val="11"/>
        <rFont val="ＭＳ ゴシック"/>
        <family val="2"/>
        <charset val="128"/>
      </rPr>
      <t>（</t>
    </r>
    <r>
      <rPr>
        <sz val="11"/>
        <rFont val="Calibri"/>
        <family val="2"/>
      </rPr>
      <t>R</t>
    </r>
    <r>
      <rPr>
        <sz val="11"/>
        <rFont val="ＭＳ ゴシック"/>
        <family val="2"/>
        <charset val="128"/>
      </rPr>
      <t>元年度）</t>
    </r>
    <r>
      <rPr>
        <sz val="11"/>
        <rFont val="ＭＳ ゴシック"/>
        <family val="3"/>
        <charset val="128"/>
      </rPr>
      <t>の労働保険年度更新資料から転記</t>
    </r>
    <phoneticPr fontId="7"/>
  </si>
  <si>
    <r>
      <t>H31</t>
    </r>
    <r>
      <rPr>
        <sz val="11"/>
        <rFont val="ＭＳ ゴシック"/>
        <family val="2"/>
        <charset val="128"/>
      </rPr>
      <t>年度（</t>
    </r>
    <r>
      <rPr>
        <sz val="11"/>
        <rFont val="Calibri"/>
        <family val="2"/>
      </rPr>
      <t>R</t>
    </r>
    <r>
      <rPr>
        <sz val="11"/>
        <rFont val="ＭＳ ゴシック"/>
        <family val="2"/>
        <charset val="128"/>
      </rPr>
      <t>元年度）</t>
    </r>
    <r>
      <rPr>
        <sz val="11"/>
        <rFont val="ＭＳ ゴシック"/>
        <family val="3"/>
        <charset val="128"/>
      </rPr>
      <t>確定保険料の賃金総額の基礎となった雇用保険被保険者数の年間平均
（小数点以下切り捨て）</t>
    </r>
    <phoneticPr fontId="7"/>
  </si>
  <si>
    <t>年間所定労働日数</t>
  </si>
  <si>
    <t>会社カレンダーや就業規則等を根拠に日数を数えて記載</t>
  </si>
  <si>
    <t>平均賃金額</t>
  </si>
  <si>
    <t>基準賃金額</t>
  </si>
  <si>
    <t>助成率</t>
  </si>
  <si>
    <t>自社が何割助成に当てはまるか記入
（中小企業で解雇者無の場合0.9、解雇者有の場合0.8）</t>
  </si>
  <si>
    <t>１人日当たり助成額単価</t>
  </si>
  <si>
    <t>基準賃金額×助成率</t>
  </si>
  <si>
    <t>１人日当たり助成額単価（上限額反映後）</t>
  </si>
  <si>
    <t>上記の金額が8330円を超える場合は8330円に補正される</t>
  </si>
  <si>
    <t>各月ごとの労働者を休業させた延べ日数を記入</t>
  </si>
  <si>
    <t>当月末の雇用保険被保険者総数</t>
  </si>
  <si>
    <t>支給限度日数の当月増加カウント</t>
  </si>
  <si>
    <t>支給限度日数の累積</t>
  </si>
  <si>
    <t>その月に実際に従業員に支払った休業手当の総額</t>
  </si>
  <si>
    <t>休業手当と助成金のGAP</t>
  </si>
  <si>
    <t>（事業所名）</t>
  </si>
  <si>
    <t>［(1)/（(2)×(4)）］</t>
    <phoneticPr fontId="3"/>
  </si>
  <si>
    <t>中小企業は１、大企業は２を入力</t>
    <rPh sb="0" eb="2">
      <t>チュウショウ</t>
    </rPh>
    <rPh sb="2" eb="4">
      <t>キギョウ</t>
    </rPh>
    <rPh sb="7" eb="10">
      <t>ダイキギョウ</t>
    </rPh>
    <rPh sb="13" eb="15">
      <t>ニュウリョク</t>
    </rPh>
    <phoneticPr fontId="3"/>
  </si>
  <si>
    <t>解雇出さない場合は１、解雇が出る場合は２</t>
    <rPh sb="0" eb="2">
      <t>カイコ</t>
    </rPh>
    <rPh sb="2" eb="3">
      <t>ダ</t>
    </rPh>
    <rPh sb="6" eb="8">
      <t>バアイ</t>
    </rPh>
    <rPh sb="11" eb="13">
      <t>カイコ</t>
    </rPh>
    <rPh sb="14" eb="15">
      <t>デ</t>
    </rPh>
    <rPh sb="16" eb="18">
      <t>バアイ</t>
    </rPh>
    <phoneticPr fontId="3"/>
  </si>
  <si>
    <t>休業手当等の支払い率（4月1日 以降）</t>
    <rPh sb="0" eb="2">
      <t>キュウギョウ</t>
    </rPh>
    <rPh sb="2" eb="4">
      <t>テアテ</t>
    </rPh>
    <rPh sb="4" eb="5">
      <t>トウ</t>
    </rPh>
    <rPh sb="6" eb="8">
      <t>シハラ</t>
    </rPh>
    <rPh sb="9" eb="10">
      <t>リツ</t>
    </rPh>
    <rPh sb="12" eb="13">
      <t>ガツ</t>
    </rPh>
    <rPh sb="13" eb="15">
      <t>ツイタチ</t>
    </rPh>
    <rPh sb="16" eb="18">
      <t>イコウ</t>
    </rPh>
    <phoneticPr fontId="3"/>
  </si>
  <si>
    <t>助成金額（1人／日当たり）</t>
    <rPh sb="0" eb="2">
      <t>ジョセイ</t>
    </rPh>
    <rPh sb="2" eb="4">
      <t>キンガク</t>
    </rPh>
    <rPh sb="6" eb="7">
      <t>ニン</t>
    </rPh>
    <rPh sb="8" eb="9">
      <t>ニチ</t>
    </rPh>
    <rPh sb="9" eb="10">
      <t>ア</t>
    </rPh>
    <phoneticPr fontId="3"/>
  </si>
  <si>
    <t>休業手当等の支払い率（3月31日 まで）</t>
    <rPh sb="0" eb="2">
      <t>キュウギョウ</t>
    </rPh>
    <rPh sb="2" eb="4">
      <t>テアテ</t>
    </rPh>
    <rPh sb="4" eb="5">
      <t>トウ</t>
    </rPh>
    <rPh sb="6" eb="8">
      <t>シハラ</t>
    </rPh>
    <rPh sb="9" eb="10">
      <t>リツ</t>
    </rPh>
    <rPh sb="12" eb="13">
      <t>ガツ</t>
    </rPh>
    <rPh sb="15" eb="16">
      <t>ニチ</t>
    </rPh>
    <phoneticPr fontId="3"/>
  </si>
  <si>
    <r>
      <rPr>
        <sz val="11"/>
        <rFont val="ＭＳ ゴシック"/>
        <family val="3"/>
        <charset val="128"/>
      </rPr>
      <t>自社の休業協定等で平均賃金の何割を保証することにしたのか</t>
    </r>
    <r>
      <rPr>
        <sz val="11"/>
        <rFont val="Calibri"/>
        <family val="2"/>
      </rPr>
      <t xml:space="preserve">
</t>
    </r>
    <r>
      <rPr>
        <sz val="11"/>
        <rFont val="ＭＳ Ｐゴシック"/>
        <family val="2"/>
        <charset val="128"/>
      </rPr>
      <t>前シートでの概算結果を基に休業協定を締結し、その結果から</t>
    </r>
    <r>
      <rPr>
        <sz val="11"/>
        <rFont val="ＭＳ Ｐゴシック"/>
        <family val="3"/>
        <charset val="128"/>
      </rPr>
      <t>入力</t>
    </r>
    <rPh sb="29" eb="30">
      <t>ゼン</t>
    </rPh>
    <rPh sb="35" eb="37">
      <t>ガイサン</t>
    </rPh>
    <rPh sb="37" eb="39">
      <t>ケッカ</t>
    </rPh>
    <rPh sb="40" eb="41">
      <t>モト</t>
    </rPh>
    <rPh sb="42" eb="44">
      <t>キュウギョウ</t>
    </rPh>
    <rPh sb="44" eb="46">
      <t>キョウテイ</t>
    </rPh>
    <rPh sb="47" eb="49">
      <t>テイケツ</t>
    </rPh>
    <rPh sb="53" eb="55">
      <t>ケッカ</t>
    </rPh>
    <rPh sb="57" eb="59">
      <t>ニュウリョク</t>
    </rPh>
    <phoneticPr fontId="3"/>
  </si>
  <si>
    <t>休業等協定書に定める休業手当の支払い率  ※①</t>
    <phoneticPr fontId="3"/>
  </si>
  <si>
    <t>通常の給与額（雇用保険被保険者）</t>
    <rPh sb="0" eb="2">
      <t>ツウジョウ</t>
    </rPh>
    <rPh sb="3" eb="5">
      <t>キュウヨ</t>
    </rPh>
    <rPh sb="5" eb="6">
      <t>ガク</t>
    </rPh>
    <rPh sb="7" eb="9">
      <t>コヨウ</t>
    </rPh>
    <rPh sb="9" eb="11">
      <t>ホケン</t>
    </rPh>
    <rPh sb="11" eb="15">
      <t>ヒホケンシャ</t>
    </rPh>
    <phoneticPr fontId="3"/>
  </si>
  <si>
    <t>役員報酬</t>
    <rPh sb="0" eb="2">
      <t>ヤクイン</t>
    </rPh>
    <rPh sb="2" eb="4">
      <t>ホウシュウ</t>
    </rPh>
    <phoneticPr fontId="3"/>
  </si>
  <si>
    <t>通常の給与額（雇用保険に入っていない方）</t>
    <rPh sb="0" eb="2">
      <t>ツウジョウ</t>
    </rPh>
    <rPh sb="3" eb="5">
      <t>キュウヨ</t>
    </rPh>
    <rPh sb="5" eb="6">
      <t>ガク</t>
    </rPh>
    <rPh sb="7" eb="9">
      <t>コヨウ</t>
    </rPh>
    <rPh sb="9" eb="11">
      <t>ホケン</t>
    </rPh>
    <rPh sb="12" eb="13">
      <t>ハイ</t>
    </rPh>
    <rPh sb="18" eb="19">
      <t>カタ</t>
    </rPh>
    <phoneticPr fontId="3"/>
  </si>
  <si>
    <t>雇用保険被保険者の助成金支給額</t>
    <rPh sb="0" eb="2">
      <t>コヨウ</t>
    </rPh>
    <rPh sb="2" eb="4">
      <t>ホケン</t>
    </rPh>
    <rPh sb="4" eb="8">
      <t>ヒホケンシャ</t>
    </rPh>
    <phoneticPr fontId="3"/>
  </si>
  <si>
    <t>休業手当額の総額（雇用保険保に入っていない方）
　※①　通常の給与額×休業手当の率</t>
    <rPh sb="9" eb="11">
      <t>コヨウ</t>
    </rPh>
    <rPh sb="11" eb="13">
      <t>ホケン</t>
    </rPh>
    <rPh sb="13" eb="14">
      <t>ホ</t>
    </rPh>
    <rPh sb="15" eb="16">
      <t>ハイ</t>
    </rPh>
    <rPh sb="21" eb="22">
      <t>カタ</t>
    </rPh>
    <rPh sb="28" eb="30">
      <t>ツウジョウ</t>
    </rPh>
    <rPh sb="31" eb="33">
      <t>キュウヨ</t>
    </rPh>
    <rPh sb="33" eb="34">
      <t>ガク</t>
    </rPh>
    <rPh sb="35" eb="37">
      <t>キュウギョウ</t>
    </rPh>
    <rPh sb="37" eb="39">
      <t>テアテ</t>
    </rPh>
    <rPh sb="40" eb="41">
      <t>リツ</t>
    </rPh>
    <phoneticPr fontId="3"/>
  </si>
  <si>
    <t>休業手当額の総額（雇用保険保被保険者）
　※①　通常の給与額×休業手当の率</t>
    <rPh sb="9" eb="11">
      <t>コヨウ</t>
    </rPh>
    <rPh sb="11" eb="13">
      <t>ホケン</t>
    </rPh>
    <rPh sb="13" eb="14">
      <t>ホ</t>
    </rPh>
    <rPh sb="14" eb="18">
      <t>ヒホケンシャ</t>
    </rPh>
    <rPh sb="24" eb="26">
      <t>ツウジョウ</t>
    </rPh>
    <rPh sb="27" eb="29">
      <t>キュウヨ</t>
    </rPh>
    <rPh sb="29" eb="30">
      <t>ガク</t>
    </rPh>
    <rPh sb="31" eb="33">
      <t>キュウギョウ</t>
    </rPh>
    <rPh sb="33" eb="35">
      <t>テアテ</t>
    </rPh>
    <rPh sb="36" eb="37">
      <t>リツ</t>
    </rPh>
    <phoneticPr fontId="3"/>
  </si>
  <si>
    <t>雇用保険に入っていない方の助成金支給額</t>
    <rPh sb="0" eb="2">
      <t>コヨウ</t>
    </rPh>
    <rPh sb="2" eb="4">
      <t>ホケン</t>
    </rPh>
    <rPh sb="5" eb="6">
      <t>ハイ</t>
    </rPh>
    <rPh sb="11" eb="12">
      <t>カタ</t>
    </rPh>
    <rPh sb="13" eb="15">
      <t>ジョセイ</t>
    </rPh>
    <rPh sb="16" eb="19">
      <t>シキュウガク</t>
    </rPh>
    <phoneticPr fontId="3"/>
  </si>
  <si>
    <t>助成金の合計</t>
    <rPh sb="0" eb="3">
      <t>ジョセイキン</t>
    </rPh>
    <rPh sb="4" eb="6">
      <t>ゴウケイ</t>
    </rPh>
    <phoneticPr fontId="3"/>
  </si>
  <si>
    <t>当月の雇用保険被保険者数</t>
    <rPh sb="0" eb="2">
      <t>トウゲツ</t>
    </rPh>
    <rPh sb="3" eb="5">
      <t>コヨウ</t>
    </rPh>
    <rPh sb="5" eb="7">
      <t>ホケン</t>
    </rPh>
    <rPh sb="7" eb="11">
      <t>ヒホケンシャ</t>
    </rPh>
    <rPh sb="11" eb="12">
      <t>スウ</t>
    </rPh>
    <phoneticPr fontId="3"/>
  </si>
  <si>
    <t>当月の雇用保険に入っていない方の人数</t>
    <rPh sb="0" eb="2">
      <t>トウゲツ</t>
    </rPh>
    <rPh sb="3" eb="5">
      <t>コヨウ</t>
    </rPh>
    <rPh sb="5" eb="7">
      <t>ホケン</t>
    </rPh>
    <rPh sb="8" eb="9">
      <t>ハイ</t>
    </rPh>
    <rPh sb="14" eb="15">
      <t>カタ</t>
    </rPh>
    <rPh sb="16" eb="18">
      <t>ニンズウ</t>
    </rPh>
    <phoneticPr fontId="3"/>
  </si>
  <si>
    <t>人件費比較</t>
    <rPh sb="0" eb="3">
      <t>ジンケンヒ</t>
    </rPh>
    <rPh sb="3" eb="5">
      <t>ヒカク</t>
    </rPh>
    <phoneticPr fontId="3"/>
  </si>
  <si>
    <t>雇用保険
被保険者分</t>
    <rPh sb="0" eb="2">
      <t>コヨウ</t>
    </rPh>
    <rPh sb="2" eb="4">
      <t>ホケン</t>
    </rPh>
    <rPh sb="5" eb="9">
      <t>ヒホケンシャ</t>
    </rPh>
    <rPh sb="9" eb="10">
      <t>ブン</t>
    </rPh>
    <phoneticPr fontId="3"/>
  </si>
  <si>
    <t>休業による実質的な会社の持ち出し額
マイナスの場合は、手残り金額になります。</t>
    <rPh sb="23" eb="25">
      <t>バアイ</t>
    </rPh>
    <rPh sb="27" eb="28">
      <t>テ</t>
    </rPh>
    <rPh sb="28" eb="29">
      <t>ノコ</t>
    </rPh>
    <rPh sb="30" eb="32">
      <t>キンガク</t>
    </rPh>
    <phoneticPr fontId="3"/>
  </si>
  <si>
    <t>当月の所定労働日数</t>
    <rPh sb="0" eb="2">
      <t>トウゲツ</t>
    </rPh>
    <rPh sb="3" eb="5">
      <t>ショテイ</t>
    </rPh>
    <rPh sb="5" eb="7">
      <t>ロウドウ</t>
    </rPh>
    <rPh sb="7" eb="9">
      <t>ニッスウ</t>
    </rPh>
    <phoneticPr fontId="3"/>
  </si>
  <si>
    <t>出勤した分の給与（雇用保険被保険者）</t>
    <rPh sb="0" eb="2">
      <t>シュッキン</t>
    </rPh>
    <rPh sb="4" eb="5">
      <t>ブン</t>
    </rPh>
    <rPh sb="6" eb="8">
      <t>キュウヨ</t>
    </rPh>
    <rPh sb="9" eb="11">
      <t>コヨウ</t>
    </rPh>
    <rPh sb="11" eb="13">
      <t>ホケン</t>
    </rPh>
    <rPh sb="13" eb="17">
      <t>ヒホケンシャ</t>
    </rPh>
    <phoneticPr fontId="3"/>
  </si>
  <si>
    <t>１日あたりの休業者数（１日平均）　※②</t>
    <rPh sb="1" eb="2">
      <t>ニチ</t>
    </rPh>
    <rPh sb="6" eb="8">
      <t>キュウギョウ</t>
    </rPh>
    <rPh sb="8" eb="9">
      <t>シャ</t>
    </rPh>
    <rPh sb="9" eb="10">
      <t>スウ</t>
    </rPh>
    <rPh sb="12" eb="13">
      <t>ニチ</t>
    </rPh>
    <rPh sb="13" eb="15">
      <t>ヘイキン</t>
    </rPh>
    <phoneticPr fontId="3"/>
  </si>
  <si>
    <t>当月の休業のべ日数（雇用保険被保険者の分）　※②×③</t>
    <rPh sb="10" eb="12">
      <t>コヨウ</t>
    </rPh>
    <rPh sb="12" eb="14">
      <t>ホケン</t>
    </rPh>
    <rPh sb="14" eb="18">
      <t>ヒホケンシャ</t>
    </rPh>
    <rPh sb="19" eb="20">
      <t>ブン</t>
    </rPh>
    <phoneticPr fontId="3"/>
  </si>
  <si>
    <t>休業する労働日数　※③</t>
    <rPh sb="0" eb="2">
      <t>キュウギョウ</t>
    </rPh>
    <rPh sb="4" eb="6">
      <t>ロウドウ</t>
    </rPh>
    <rPh sb="6" eb="8">
      <t>ニッスウ</t>
    </rPh>
    <phoneticPr fontId="3"/>
  </si>
  <si>
    <t>休業補償される方の、平均時給</t>
    <rPh sb="0" eb="2">
      <t>キュウギョウ</t>
    </rPh>
    <rPh sb="2" eb="4">
      <t>ホショウ</t>
    </rPh>
    <rPh sb="7" eb="8">
      <t>カタ</t>
    </rPh>
    <rPh sb="10" eb="12">
      <t>ヘイキン</t>
    </rPh>
    <rPh sb="12" eb="14">
      <t>ジキュウ</t>
    </rPh>
    <phoneticPr fontId="3"/>
  </si>
  <si>
    <t>休業補償される方の、１日の労働時間の平均</t>
    <rPh sb="0" eb="2">
      <t>キュウギョウ</t>
    </rPh>
    <rPh sb="2" eb="4">
      <t>ホショウ</t>
    </rPh>
    <rPh sb="7" eb="8">
      <t>カタ</t>
    </rPh>
    <rPh sb="11" eb="12">
      <t>ニチ</t>
    </rPh>
    <rPh sb="13" eb="15">
      <t>ロウドウ</t>
    </rPh>
    <rPh sb="15" eb="17">
      <t>ジカン</t>
    </rPh>
    <rPh sb="18" eb="20">
      <t>ヘイキン</t>
    </rPh>
    <phoneticPr fontId="3"/>
  </si>
  <si>
    <t>休業補償される方の、労働日数の平均</t>
    <rPh sb="0" eb="2">
      <t>キュウギョウ</t>
    </rPh>
    <rPh sb="2" eb="4">
      <t>ホショウ</t>
    </rPh>
    <rPh sb="7" eb="8">
      <t>カタ</t>
    </rPh>
    <rPh sb="10" eb="12">
      <t>ロウドウ</t>
    </rPh>
    <rPh sb="12" eb="14">
      <t>ニッスウ</t>
    </rPh>
    <rPh sb="15" eb="17">
      <t>ヘイキン</t>
    </rPh>
    <phoneticPr fontId="3"/>
  </si>
  <si>
    <t>休業手当額の総額　※①　通常の給与額×休業手当の率</t>
    <rPh sb="12" eb="14">
      <t>ツウジョウ</t>
    </rPh>
    <rPh sb="15" eb="17">
      <t>キュウヨ</t>
    </rPh>
    <rPh sb="17" eb="18">
      <t>ガク</t>
    </rPh>
    <rPh sb="19" eb="21">
      <t>キュウギョウ</t>
    </rPh>
    <rPh sb="21" eb="23">
      <t>テアテ</t>
    </rPh>
    <rPh sb="24" eb="25">
      <t>リツ</t>
    </rPh>
    <phoneticPr fontId="3"/>
  </si>
  <si>
    <t>給与の合計（出勤分＋休業手当）</t>
    <rPh sb="0" eb="2">
      <t>キュウヨ</t>
    </rPh>
    <rPh sb="3" eb="5">
      <t>ゴウケイ</t>
    </rPh>
    <rPh sb="6" eb="8">
      <t>シュッキン</t>
    </rPh>
    <rPh sb="8" eb="9">
      <t>ブン</t>
    </rPh>
    <rPh sb="10" eb="12">
      <t>キュウギョウ</t>
    </rPh>
    <rPh sb="12" eb="14">
      <t>テアテ</t>
    </rPh>
    <phoneticPr fontId="3"/>
  </si>
  <si>
    <t>参考
（申請残数）</t>
    <rPh sb="0" eb="2">
      <t>サンコウ</t>
    </rPh>
    <rPh sb="4" eb="6">
      <t>シンセイ</t>
    </rPh>
    <rPh sb="6" eb="8">
      <t>ザンスウ</t>
    </rPh>
    <phoneticPr fontId="3"/>
  </si>
  <si>
    <r>
      <rPr>
        <sz val="11"/>
        <rFont val="ＭＳ Ｐゴシック"/>
        <family val="3"/>
        <charset val="128"/>
      </rPr>
      <t>このセルが</t>
    </r>
    <r>
      <rPr>
        <sz val="11"/>
        <rFont val="Calibri"/>
        <family val="2"/>
      </rPr>
      <t>100</t>
    </r>
    <r>
      <rPr>
        <sz val="11"/>
        <rFont val="ＭＳ Ｐゴシック"/>
        <family val="3"/>
        <charset val="128"/>
      </rPr>
      <t>になったら、助成金は打ち止め（ただし４－６月はカウント無し）</t>
    </r>
    <rPh sb="29" eb="30">
      <t>ガツ</t>
    </rPh>
    <rPh sb="35" eb="36">
      <t>ナ</t>
    </rPh>
    <phoneticPr fontId="3"/>
  </si>
  <si>
    <t>5月</t>
    <rPh sb="1" eb="2">
      <t>ガツ</t>
    </rPh>
    <phoneticPr fontId="3"/>
  </si>
  <si>
    <t>6月</t>
    <rPh sb="1" eb="2">
      <t>ガツ</t>
    </rPh>
    <phoneticPr fontId="3"/>
  </si>
  <si>
    <t>⇒ここは、給与払い日に支給</t>
    <rPh sb="5" eb="7">
      <t>キュウヨ</t>
    </rPh>
    <rPh sb="7" eb="8">
      <t>ハラ</t>
    </rPh>
    <rPh sb="9" eb="10">
      <t>ビ</t>
    </rPh>
    <rPh sb="11" eb="13">
      <t>シキュウ</t>
    </rPh>
    <phoneticPr fontId="3"/>
  </si>
  <si>
    <t>⇒助成金の入金は、給与支払い日から2～3か月後</t>
    <rPh sb="1" eb="4">
      <t>ジョセイキン</t>
    </rPh>
    <rPh sb="5" eb="7">
      <t>ニュウキン</t>
    </rPh>
    <rPh sb="9" eb="11">
      <t>キュウヨ</t>
    </rPh>
    <rPh sb="11" eb="13">
      <t>シハラ</t>
    </rPh>
    <rPh sb="14" eb="15">
      <t>ビ</t>
    </rPh>
    <rPh sb="21" eb="23">
      <t>ゲツゴ</t>
    </rPh>
    <phoneticPr fontId="3"/>
  </si>
  <si>
    <t>入力用</t>
    <rPh sb="0" eb="3">
      <t>ニュウリョクヨウ</t>
    </rPh>
    <phoneticPr fontId="3"/>
  </si>
  <si>
    <t>社労士・行政書士はまぐち総合法務事務所</t>
    <rPh sb="0" eb="3">
      <t>シャロウシ</t>
    </rPh>
    <rPh sb="4" eb="6">
      <t>ギョウセイ</t>
    </rPh>
    <rPh sb="6" eb="8">
      <t>ショシ</t>
    </rPh>
    <rPh sb="12" eb="14">
      <t>ソウゴウ</t>
    </rPh>
    <rPh sb="14" eb="16">
      <t>ホウム</t>
    </rPh>
    <rPh sb="16" eb="18">
      <t>ジム</t>
    </rPh>
    <rPh sb="18" eb="19">
      <t>ショ</t>
    </rPh>
    <phoneticPr fontId="3"/>
  </si>
  <si>
    <t>※黄色のセルを埋めれば、灰色のセルは自動計算されます。</t>
    <phoneticPr fontId="3"/>
  </si>
  <si>
    <t>令和2年4月16日Ver.</t>
    <rPh sb="0" eb="2">
      <t>レイワ</t>
    </rPh>
    <rPh sb="3" eb="4">
      <t>ネン</t>
    </rPh>
    <rPh sb="5" eb="6">
      <t>ツキ</t>
    </rPh>
    <rPh sb="8" eb="9">
      <t>ニチ</t>
    </rPh>
    <phoneticPr fontId="3"/>
  </si>
  <si>
    <t>雇用調整助成金　収支シミュレーションソフト（簡易版）基本データ入力画面</t>
    <rPh sb="26" eb="28">
      <t>キホン</t>
    </rPh>
    <rPh sb="31" eb="33">
      <t>ニュウリョク</t>
    </rPh>
    <rPh sb="33" eb="35">
      <t>ガメン</t>
    </rPh>
    <phoneticPr fontId="3"/>
  </si>
  <si>
    <t>雇用調整助成金　収支シミュレーションソフト（簡易版）：損益がどうなるのか？</t>
    <rPh sb="0" eb="2">
      <t>コヨウ</t>
    </rPh>
    <rPh sb="2" eb="4">
      <t>チョウセイ</t>
    </rPh>
    <rPh sb="4" eb="7">
      <t>ジョセイキン</t>
    </rPh>
    <rPh sb="8" eb="10">
      <t>シュウシ</t>
    </rPh>
    <rPh sb="22" eb="25">
      <t>カンイバン</t>
    </rPh>
    <rPh sb="27" eb="29">
      <t>ソンエキ</t>
    </rPh>
    <phoneticPr fontId="3"/>
  </si>
  <si>
    <t>（１）前年度（4月～3月）１年間の雇用保険の保険料の算定基礎となる賃金総額（円）</t>
    <rPh sb="8" eb="9">
      <t>ガツ</t>
    </rPh>
    <rPh sb="11" eb="12">
      <t>ガツ</t>
    </rPh>
    <rPh sb="38" eb="39">
      <t>エン</t>
    </rPh>
    <phoneticPr fontId="3"/>
  </si>
  <si>
    <t>（２）前年度（4月～3月）１年間の１箇月平均の雇用保険被保険者数（人）</t>
    <rPh sb="8" eb="9">
      <t>ガツ</t>
    </rPh>
    <rPh sb="11" eb="12">
      <t>ガツ</t>
    </rPh>
    <rPh sb="33" eb="34">
      <t>ニン</t>
    </rPh>
    <phoneticPr fontId="3"/>
  </si>
  <si>
    <t>雇用保険に入ってない方※</t>
    <rPh sb="0" eb="2">
      <t>コヨウ</t>
    </rPh>
    <rPh sb="2" eb="4">
      <t>ホケン</t>
    </rPh>
    <rPh sb="5" eb="6">
      <t>ハイ</t>
    </rPh>
    <rPh sb="10" eb="11">
      <t>カタ</t>
    </rPh>
    <phoneticPr fontId="3"/>
  </si>
  <si>
    <t>※緊急雇用安定助成金</t>
    <rPh sb="1" eb="3">
      <t>キンキュウ</t>
    </rPh>
    <rPh sb="3" eb="5">
      <t>コヨウ</t>
    </rPh>
    <rPh sb="5" eb="7">
      <t>アンテイ</t>
    </rPh>
    <rPh sb="7" eb="10">
      <t>ジョセイキン</t>
    </rPh>
    <phoneticPr fontId="3"/>
  </si>
  <si>
    <t>（５）貴社の平均賃金額</t>
    <rPh sb="3" eb="5">
      <t>キシャ</t>
    </rPh>
    <phoneticPr fontId="3"/>
  </si>
  <si>
    <t>※黄色のセルを埋めれば、灰色のセルは自動計算されます。</t>
    <phoneticPr fontId="3"/>
  </si>
  <si>
    <t>（３）前年度（4月～3月）年間休日数　（部署平均か、社員の数字で出す）（日）※</t>
    <rPh sb="3" eb="6">
      <t>ゼンネンド</t>
    </rPh>
    <rPh sb="8" eb="9">
      <t>ガツ</t>
    </rPh>
    <rPh sb="11" eb="12">
      <t>ガツ</t>
    </rPh>
    <rPh sb="13" eb="15">
      <t>ネンカン</t>
    </rPh>
    <rPh sb="15" eb="17">
      <t>キュウジツ</t>
    </rPh>
    <rPh sb="17" eb="18">
      <t>スウ</t>
    </rPh>
    <rPh sb="20" eb="22">
      <t>ブショ</t>
    </rPh>
    <rPh sb="22" eb="24">
      <t>ヘイキン</t>
    </rPh>
    <rPh sb="26" eb="28">
      <t>シャイン</t>
    </rPh>
    <rPh sb="29" eb="31">
      <t>スウジ</t>
    </rPh>
    <rPh sb="32" eb="33">
      <t>ダ</t>
    </rPh>
    <rPh sb="36" eb="37">
      <t>ニチ</t>
    </rPh>
    <phoneticPr fontId="3"/>
  </si>
  <si>
    <t>※前年度（2018年4月～2019年3月分）が直近分となります。</t>
    <rPh sb="1" eb="4">
      <t>ゼンネンド</t>
    </rPh>
    <rPh sb="9" eb="10">
      <t>ネン</t>
    </rPh>
    <rPh sb="11" eb="12">
      <t>ツキ</t>
    </rPh>
    <rPh sb="17" eb="18">
      <t>ネン</t>
    </rPh>
    <rPh sb="19" eb="20">
      <t>ツキ</t>
    </rPh>
    <rPh sb="20" eb="21">
      <t>ブン</t>
    </rPh>
    <rPh sb="23" eb="25">
      <t>チョッキン</t>
    </rPh>
    <rPh sb="25" eb="26">
      <t>ブン</t>
    </rPh>
    <phoneticPr fontId="3"/>
  </si>
  <si>
    <t>氏名</t>
    <rPh sb="0" eb="2">
      <t>シメイ</t>
    </rPh>
    <phoneticPr fontId="3"/>
  </si>
  <si>
    <t>4月</t>
    <rPh sb="1" eb="2">
      <t>ツキ</t>
    </rPh>
    <phoneticPr fontId="3"/>
  </si>
  <si>
    <t>5月</t>
  </si>
  <si>
    <t>6月</t>
  </si>
  <si>
    <t>7月</t>
  </si>
  <si>
    <t>8月</t>
  </si>
  <si>
    <t>9月</t>
  </si>
  <si>
    <t>10月</t>
  </si>
  <si>
    <t>11月</t>
  </si>
  <si>
    <t>12月</t>
  </si>
  <si>
    <t>1月</t>
  </si>
  <si>
    <t>2月</t>
  </si>
  <si>
    <t>3月</t>
  </si>
  <si>
    <t>2018年</t>
    <rPh sb="4" eb="5">
      <t>ネン</t>
    </rPh>
    <phoneticPr fontId="3"/>
  </si>
  <si>
    <t>2019年</t>
    <rPh sb="4" eb="5">
      <t>ネン</t>
    </rPh>
    <phoneticPr fontId="3"/>
  </si>
  <si>
    <t>№</t>
    <phoneticPr fontId="3"/>
  </si>
  <si>
    <t>雇用形態</t>
    <rPh sb="0" eb="2">
      <t>コヨウ</t>
    </rPh>
    <rPh sb="2" eb="4">
      <t>ケイタイ</t>
    </rPh>
    <phoneticPr fontId="3"/>
  </si>
  <si>
    <t>正社員</t>
    <rPh sb="0" eb="3">
      <t>セイシャイン</t>
    </rPh>
    <phoneticPr fontId="3"/>
  </si>
  <si>
    <t>パート</t>
    <phoneticPr fontId="3"/>
  </si>
  <si>
    <t>雇用保険加入＝「１」</t>
    <rPh sb="0" eb="2">
      <t>コヨウ</t>
    </rPh>
    <rPh sb="2" eb="4">
      <t>ホケン</t>
    </rPh>
    <rPh sb="4" eb="6">
      <t>カニュウ</t>
    </rPh>
    <phoneticPr fontId="3"/>
  </si>
  <si>
    <t>年間所定　　　　　労働日数</t>
    <rPh sb="0" eb="2">
      <t>ネンカン</t>
    </rPh>
    <rPh sb="2" eb="4">
      <t>ショテイ</t>
    </rPh>
    <rPh sb="9" eb="11">
      <t>ロウドウ</t>
    </rPh>
    <rPh sb="11" eb="13">
      <t>ニッスウ</t>
    </rPh>
    <phoneticPr fontId="3"/>
  </si>
  <si>
    <t>※黄色のセルに入力ください</t>
    <rPh sb="1" eb="3">
      <t>キイロ</t>
    </rPh>
    <rPh sb="7" eb="9">
      <t>ニュウリョク</t>
    </rPh>
    <phoneticPr fontId="3"/>
  </si>
  <si>
    <t>パート</t>
    <phoneticPr fontId="3"/>
  </si>
  <si>
    <t>　※パートなど複数パターンがある場合はシート③「年間休日計算シート（３月末在籍）」で計算</t>
    <rPh sb="7" eb="9">
      <t>フクスウ</t>
    </rPh>
    <rPh sb="16" eb="18">
      <t>バアイ</t>
    </rPh>
    <rPh sb="24" eb="26">
      <t>ネンカン</t>
    </rPh>
    <rPh sb="26" eb="28">
      <t>キュウジツ</t>
    </rPh>
    <rPh sb="28" eb="30">
      <t>ケイサン</t>
    </rPh>
    <rPh sb="35" eb="36">
      <t>ツキ</t>
    </rPh>
    <rPh sb="36" eb="37">
      <t>マツ</t>
    </rPh>
    <rPh sb="37" eb="39">
      <t>ザイセキ</t>
    </rPh>
    <rPh sb="42" eb="44">
      <t>ケイサン</t>
    </rPh>
    <phoneticPr fontId="3"/>
  </si>
  <si>
    <t>備考</t>
    <rPh sb="0" eb="2">
      <t>ビコウ</t>
    </rPh>
    <phoneticPr fontId="3"/>
  </si>
  <si>
    <t>2018/9入社</t>
    <rPh sb="6" eb="8">
      <t>ニュウシャ</t>
    </rPh>
    <phoneticPr fontId="3"/>
  </si>
  <si>
    <t>算出日</t>
    <rPh sb="0" eb="2">
      <t>サンシュツ</t>
    </rPh>
    <rPh sb="2" eb="3">
      <t>ニチ</t>
    </rPh>
    <phoneticPr fontId="3"/>
  </si>
  <si>
    <t>年間所定労働日数　平均値</t>
    <rPh sb="0" eb="2">
      <t>ネンカン</t>
    </rPh>
    <rPh sb="2" eb="4">
      <t>ショテイ</t>
    </rPh>
    <rPh sb="4" eb="6">
      <t>ロウドウ</t>
    </rPh>
    <rPh sb="6" eb="8">
      <t>ニッスウ</t>
    </rPh>
    <rPh sb="9" eb="12">
      <t>ヘイキンチ</t>
    </rPh>
    <phoneticPr fontId="3"/>
  </si>
  <si>
    <t>〇〇　一郎</t>
    <rPh sb="3" eb="5">
      <t>イチロウ</t>
    </rPh>
    <phoneticPr fontId="3"/>
  </si>
  <si>
    <t>〇〇　二郎</t>
    <rPh sb="3" eb="5">
      <t>ジロウ</t>
    </rPh>
    <phoneticPr fontId="3"/>
  </si>
  <si>
    <t>〇〇　三郎</t>
    <rPh sb="3" eb="5">
      <t>サブロウ</t>
    </rPh>
    <phoneticPr fontId="3"/>
  </si>
  <si>
    <t>〇〇　花子</t>
    <rPh sb="3" eb="5">
      <t>ハナコ</t>
    </rPh>
    <phoneticPr fontId="3"/>
  </si>
  <si>
    <t>〇〇　大介</t>
    <rPh sb="3" eb="5">
      <t>ダイスケ</t>
    </rPh>
    <phoneticPr fontId="3"/>
  </si>
  <si>
    <r>
      <t>年間所定労働日数が不明な場合…☞　</t>
    </r>
    <r>
      <rPr>
        <b/>
        <sz val="14"/>
        <color rgb="FFFF0000"/>
        <rFont val="游ゴシック"/>
        <family val="3"/>
        <charset val="128"/>
        <scheme val="minor"/>
      </rPr>
      <t>実出勤日数</t>
    </r>
    <r>
      <rPr>
        <b/>
        <sz val="14"/>
        <color theme="7" tint="-0.499984740745262"/>
        <rFont val="游ゴシック"/>
        <family val="3"/>
        <charset val="128"/>
        <scheme val="minor"/>
      </rPr>
      <t>を入力（パート等）</t>
    </r>
    <rPh sb="0" eb="2">
      <t>ネンカン</t>
    </rPh>
    <rPh sb="2" eb="4">
      <t>ショテイ</t>
    </rPh>
    <rPh sb="4" eb="6">
      <t>ロウドウ</t>
    </rPh>
    <rPh sb="6" eb="8">
      <t>ニッスウ</t>
    </rPh>
    <rPh sb="9" eb="11">
      <t>フメイ</t>
    </rPh>
    <rPh sb="12" eb="14">
      <t>バアイ</t>
    </rPh>
    <rPh sb="17" eb="18">
      <t>ジツ</t>
    </rPh>
    <rPh sb="18" eb="20">
      <t>シュッキン</t>
    </rPh>
    <rPh sb="20" eb="22">
      <t>ニッスウ</t>
    </rPh>
    <rPh sb="23" eb="25">
      <t>ニュウリョク</t>
    </rPh>
    <phoneticPr fontId="3"/>
  </si>
  <si>
    <r>
      <t>雇用保険</t>
    </r>
    <r>
      <rPr>
        <b/>
        <u/>
        <sz val="14"/>
        <color rgb="FFFF0000"/>
        <rFont val="游ゴシック"/>
        <family val="3"/>
        <charset val="128"/>
        <scheme val="minor"/>
      </rPr>
      <t>被</t>
    </r>
    <r>
      <rPr>
        <b/>
        <sz val="14"/>
        <color rgb="FFFF0000"/>
        <rFont val="游ゴシック"/>
        <family val="3"/>
        <charset val="128"/>
        <scheme val="minor"/>
      </rPr>
      <t>保険者</t>
    </r>
    <rPh sb="0" eb="2">
      <t>コヨウ</t>
    </rPh>
    <rPh sb="2" eb="4">
      <t>ホケン</t>
    </rPh>
    <rPh sb="4" eb="8">
      <t>ヒホケンシャ</t>
    </rPh>
    <phoneticPr fontId="3"/>
  </si>
  <si>
    <t>H31 年度（2019年度）3月末時点　在籍状況について</t>
    <rPh sb="4" eb="6">
      <t>ネンド</t>
    </rPh>
    <rPh sb="11" eb="12">
      <t>ネン</t>
    </rPh>
    <rPh sb="12" eb="13">
      <t>ド</t>
    </rPh>
    <rPh sb="15" eb="16">
      <t>ツキ</t>
    </rPh>
    <rPh sb="16" eb="17">
      <t>マツ</t>
    </rPh>
    <rPh sb="17" eb="19">
      <t>ジテン</t>
    </rPh>
    <rPh sb="20" eb="22">
      <t>ザイセキ</t>
    </rPh>
    <rPh sb="22" eb="24">
      <t>ジョウキョウ</t>
    </rPh>
    <phoneticPr fontId="3"/>
  </si>
  <si>
    <t>こちらの「労働保険確定保険料申告書」ご用意いただき転記ください。</t>
    <rPh sb="5" eb="7">
      <t>ロウドウ</t>
    </rPh>
    <rPh sb="7" eb="9">
      <t>ホケン</t>
    </rPh>
    <rPh sb="9" eb="11">
      <t>カクテイ</t>
    </rPh>
    <rPh sb="11" eb="14">
      <t>ホケンリョウ</t>
    </rPh>
    <rPh sb="14" eb="17">
      <t>シンコクショ</t>
    </rPh>
    <rPh sb="19" eb="21">
      <t>ヨウイ</t>
    </rPh>
    <rPh sb="25" eb="27">
      <t>テンキ</t>
    </rPh>
    <phoneticPr fontId="3"/>
  </si>
  <si>
    <t>（４）前年度（4月～3月）の年間所定労働日数（日）(365日‐（3））</t>
    <rPh sb="8" eb="9">
      <t>ガツ</t>
    </rPh>
    <rPh sb="11" eb="12">
      <t>ガツ</t>
    </rPh>
    <rPh sb="23" eb="24">
      <t>ニチ</t>
    </rPh>
    <rPh sb="29" eb="30">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</si>
</sst>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0.0_);[Red]\(#,##0.0\)"/>
    <numFmt numFmtId="177" formatCode="0.0"/>
  </numFmts>
  <fonts count="47">
    <font>
      <sz val="11"/>
      <color theme="1"/>
      <name val="游ゴシック"/>
      <family val="2"/>
      <charset val="128"/>
      <scheme val="minor"/>
    </font>
    <font>
      <sz val="11"/>
      <color theme="1"/>
      <name val="Arial"/>
      <family val="2"/>
    </font>
    <font>
      <sz val="11"/>
      <name val="Calibri"/>
      <family val="2"/>
    </font>
    <font>
      <sz val="6"/>
      <name val="游ゴシック"/>
      <family val="2"/>
      <charset val="128"/>
      <scheme val="minor"/>
    </font>
    <font>
      <sz val="11"/>
      <color theme="1"/>
      <name val="Calibri"/>
      <family val="2"/>
    </font>
    <font>
      <b/>
      <sz val="11"/>
      <name val="Calibri"/>
      <family val="2"/>
    </font>
    <font>
      <sz val="11"/>
      <name val="ＭＳ ゴシック"/>
      <family val="3"/>
      <charset val="128"/>
    </font>
    <font>
      <sz val="6"/>
      <name val="游ゴシック"/>
      <family val="2"/>
      <charset val="128"/>
    </font>
    <font>
      <sz val="11"/>
      <color rgb="FF000000"/>
      <name val="Calibri"/>
      <family val="2"/>
    </font>
    <font>
      <sz val="11"/>
      <name val="ＭＳ ゴシック"/>
      <family val="2"/>
      <charset val="128"/>
    </font>
    <font>
      <b/>
      <sz val="18"/>
      <name val="Calibri"/>
      <family val="2"/>
    </font>
    <font>
      <b/>
      <sz val="18"/>
      <color theme="1"/>
      <name val="Calibri"/>
      <family val="2"/>
    </font>
    <font>
      <sz val="11"/>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ＭＳ Ｐゴシック"/>
      <family val="3"/>
      <charset val="128"/>
    </font>
    <font>
      <sz val="11"/>
      <name val="ＭＳ Ｐゴシック"/>
      <family val="2"/>
      <charset val="128"/>
    </font>
    <font>
      <sz val="11"/>
      <name val="Calibri"/>
      <family val="3"/>
      <charset val="128"/>
    </font>
    <font>
      <sz val="16"/>
      <color theme="1"/>
      <name val="游ゴシック"/>
      <family val="3"/>
      <charset val="128"/>
      <scheme val="minor"/>
    </font>
    <font>
      <sz val="11"/>
      <color rgb="FF000000"/>
      <name val="ＭＳ Ｐゴシック"/>
      <family val="3"/>
      <charset val="128"/>
    </font>
    <font>
      <b/>
      <sz val="18"/>
      <name val="ＭＳ Ｐゴシック"/>
      <family val="3"/>
      <charset val="128"/>
    </font>
    <font>
      <sz val="11"/>
      <color theme="1"/>
      <name val="ＭＳ Ｐゴシック"/>
      <family val="3"/>
      <charset val="128"/>
    </font>
    <font>
      <b/>
      <sz val="11"/>
      <name val="ＭＳ Ｐゴシック"/>
      <family val="3"/>
      <charset val="128"/>
    </font>
    <font>
      <b/>
      <sz val="12"/>
      <color theme="1" tint="0.34998626667073579"/>
      <name val="ＭＳ Ｐゴシック"/>
      <family val="3"/>
      <charset val="128"/>
    </font>
    <font>
      <b/>
      <sz val="12"/>
      <color rgb="FFFF0000"/>
      <name val="ＭＳ Ｐゴシック"/>
      <family val="3"/>
      <charset val="128"/>
    </font>
    <font>
      <b/>
      <sz val="18"/>
      <color rgb="FFFF0000"/>
      <name val="Calibri"/>
      <family val="2"/>
    </font>
    <font>
      <sz val="11"/>
      <color rgb="FFFF0000"/>
      <name val="Calibri"/>
      <family val="2"/>
    </font>
    <font>
      <b/>
      <sz val="18"/>
      <color theme="0"/>
      <name val="ＭＳ Ｐゴシック"/>
      <family val="3"/>
      <charset val="128"/>
    </font>
    <font>
      <sz val="9"/>
      <color theme="1"/>
      <name val="ＭＳ Ｐゴシック"/>
      <family val="3"/>
      <charset val="128"/>
    </font>
    <font>
      <b/>
      <sz val="18"/>
      <color theme="0"/>
      <name val="游ゴシック"/>
      <family val="3"/>
      <charset val="128"/>
      <scheme val="minor"/>
    </font>
    <font>
      <sz val="18"/>
      <color theme="1"/>
      <name val="ＭＳ Ｐゴシック"/>
      <family val="3"/>
      <charset val="128"/>
    </font>
    <font>
      <b/>
      <sz val="18"/>
      <color theme="1"/>
      <name val="游ゴシック"/>
      <family val="3"/>
      <charset val="128"/>
      <scheme val="minor"/>
    </font>
    <font>
      <sz val="11"/>
      <color rgb="FFC00000"/>
      <name val="ＭＳ Ｐゴシック"/>
      <family val="3"/>
      <charset val="128"/>
    </font>
    <font>
      <b/>
      <sz val="16"/>
      <name val="Calibri"/>
      <family val="2"/>
    </font>
    <font>
      <sz val="18"/>
      <name val="游ゴシック"/>
      <family val="3"/>
      <charset val="128"/>
      <scheme val="minor"/>
    </font>
    <font>
      <b/>
      <sz val="18"/>
      <color rgb="FFC00000"/>
      <name val="游ゴシック"/>
      <family val="3"/>
      <charset val="128"/>
      <scheme val="minor"/>
    </font>
    <font>
      <b/>
      <sz val="18"/>
      <color rgb="FFFF0000"/>
      <name val="游ゴシック"/>
      <family val="3"/>
      <charset val="128"/>
      <scheme val="minor"/>
    </font>
    <font>
      <sz val="11"/>
      <color theme="1"/>
      <name val="游ゴシック"/>
      <family val="2"/>
      <scheme val="minor"/>
    </font>
    <font>
      <sz val="18"/>
      <color theme="9" tint="-0.499984740745262"/>
      <name val="游ゴシック"/>
      <family val="3"/>
      <charset val="128"/>
      <scheme val="minor"/>
    </font>
    <font>
      <b/>
      <sz val="11"/>
      <color theme="1"/>
      <name val="游ゴシック"/>
      <family val="3"/>
      <charset val="128"/>
      <scheme val="minor"/>
    </font>
    <font>
      <b/>
      <sz val="16"/>
      <color rgb="FF002060"/>
      <name val="游ゴシック"/>
      <family val="3"/>
      <charset val="128"/>
      <scheme val="minor"/>
    </font>
    <font>
      <b/>
      <sz val="14"/>
      <color theme="7" tint="-0.499984740745262"/>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12"/>
      <color theme="1"/>
      <name val="游ゴシック"/>
      <family val="3"/>
      <charset val="128"/>
      <scheme val="minor"/>
    </font>
    <font>
      <b/>
      <sz val="22"/>
      <color theme="1"/>
      <name val="游ゴシック"/>
      <family val="3"/>
      <charset val="128"/>
      <scheme val="minor"/>
    </font>
    <font>
      <sz val="22"/>
      <color theme="1"/>
      <name val="游ゴシック"/>
      <family val="3"/>
      <charset val="128"/>
      <scheme val="minor"/>
    </font>
  </fonts>
  <fills count="15">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rgb="FFD9D9D9"/>
        <bgColor rgb="FFD9D9D9"/>
      </patternFill>
    </fill>
    <fill>
      <patternFill patternType="solid">
        <fgColor rgb="FFFFFF00"/>
        <bgColor indexed="64"/>
      </patternFill>
    </fill>
    <fill>
      <patternFill patternType="solid">
        <fgColor theme="0" tint="-0.14999847407452621"/>
        <bgColor rgb="FFFFFF00"/>
      </patternFill>
    </fill>
    <fill>
      <patternFill patternType="solid">
        <fgColor rgb="FFFFFF00"/>
        <bgColor rgb="FFE7E6E6"/>
      </patternFill>
    </fill>
    <fill>
      <patternFill patternType="solid">
        <fgColor theme="0" tint="-0.14999847407452621"/>
        <bgColor rgb="FFE7E6E6"/>
      </patternFill>
    </fill>
    <fill>
      <patternFill patternType="solid">
        <fgColor rgb="FF00206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8" tint="0.39997558519241921"/>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4">
    <xf numFmtId="0" fontId="0" fillId="0" borderId="0">
      <alignment vertical="center"/>
    </xf>
    <xf numFmtId="0" fontId="1" fillId="0" borderId="0"/>
    <xf numFmtId="38" fontId="12" fillId="0" borderId="0" applyFont="0" applyFill="0" applyBorder="0" applyAlignment="0" applyProtection="0">
      <alignment vertical="center"/>
    </xf>
    <xf numFmtId="0" fontId="37" fillId="0" borderId="0"/>
  </cellStyleXfs>
  <cellXfs count="117">
    <xf numFmtId="0" fontId="0" fillId="0" borderId="0" xfId="0">
      <alignment vertical="center"/>
    </xf>
    <xf numFmtId="0" fontId="2" fillId="0" borderId="0" xfId="1" applyFont="1" applyAlignment="1">
      <alignment vertical="center"/>
    </xf>
    <xf numFmtId="0" fontId="1" fillId="0" borderId="0" xfId="1" applyAlignment="1">
      <alignment vertical="center"/>
    </xf>
    <xf numFmtId="0" fontId="4" fillId="0" borderId="0" xfId="1" applyFont="1" applyAlignment="1">
      <alignment vertical="center"/>
    </xf>
    <xf numFmtId="0" fontId="2" fillId="0" borderId="1" xfId="1" applyFont="1" applyBorder="1" applyAlignment="1">
      <alignment vertical="center"/>
    </xf>
    <xf numFmtId="0" fontId="2" fillId="0" borderId="3"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vertical="center" wrapText="1"/>
    </xf>
    <xf numFmtId="0" fontId="8" fillId="2" borderId="2" xfId="1" applyFont="1" applyFill="1" applyBorder="1" applyAlignment="1">
      <alignment horizontal="right" vertical="center"/>
    </xf>
    <xf numFmtId="9" fontId="8" fillId="2" borderId="2" xfId="1" applyNumberFormat="1" applyFont="1" applyFill="1" applyBorder="1" applyAlignment="1">
      <alignment horizontal="right" vertical="center"/>
    </xf>
    <xf numFmtId="0" fontId="8" fillId="0" borderId="2" xfId="1" applyFont="1" applyBorder="1" applyAlignment="1">
      <alignment vertical="center"/>
    </xf>
    <xf numFmtId="177" fontId="4" fillId="3" borderId="2" xfId="1" applyNumberFormat="1" applyFont="1" applyFill="1" applyBorder="1" applyAlignment="1">
      <alignment horizontal="right" vertical="center"/>
    </xf>
    <xf numFmtId="3" fontId="2" fillId="0" borderId="0" xfId="1" applyNumberFormat="1" applyFont="1" applyAlignment="1">
      <alignment vertical="center"/>
    </xf>
    <xf numFmtId="0" fontId="13" fillId="0" borderId="0" xfId="0" applyFont="1">
      <alignment vertical="center"/>
    </xf>
    <xf numFmtId="0" fontId="13" fillId="5" borderId="0" xfId="0" applyFont="1" applyFill="1" applyProtection="1">
      <alignment vertical="center"/>
      <protection locked="0"/>
    </xf>
    <xf numFmtId="0" fontId="14" fillId="0" borderId="0" xfId="0" applyFont="1">
      <alignment vertical="center"/>
    </xf>
    <xf numFmtId="0" fontId="0" fillId="0" borderId="0" xfId="0" applyProtection="1">
      <alignment vertical="center"/>
      <protection locked="0"/>
    </xf>
    <xf numFmtId="0" fontId="13" fillId="0" borderId="4" xfId="0" applyFont="1" applyBorder="1" applyAlignment="1">
      <alignment horizontal="right" vertical="center"/>
    </xf>
    <xf numFmtId="9" fontId="14" fillId="0" borderId="4" xfId="0" applyNumberFormat="1" applyFont="1" applyBorder="1">
      <alignment vertical="center"/>
    </xf>
    <xf numFmtId="3" fontId="14" fillId="0" borderId="4" xfId="0" applyNumberFormat="1" applyFont="1" applyBorder="1">
      <alignment vertical="center"/>
    </xf>
    <xf numFmtId="38" fontId="8" fillId="6" borderId="2" xfId="1" applyNumberFormat="1" applyFont="1" applyFill="1" applyBorder="1" applyAlignment="1">
      <alignment horizontal="right" vertical="center"/>
    </xf>
    <xf numFmtId="0" fontId="8" fillId="6" borderId="2" xfId="1" applyFont="1" applyFill="1" applyBorder="1" applyAlignment="1">
      <alignment horizontal="right" vertical="center"/>
    </xf>
    <xf numFmtId="0" fontId="17" fillId="0" borderId="2" xfId="1" applyFont="1" applyBorder="1" applyAlignment="1">
      <alignment vertical="center" wrapText="1"/>
    </xf>
    <xf numFmtId="0" fontId="18" fillId="0" borderId="0" xfId="0" applyFont="1">
      <alignment vertical="center"/>
    </xf>
    <xf numFmtId="0" fontId="4" fillId="0" borderId="0" xfId="1" applyFont="1" applyBorder="1" applyAlignment="1">
      <alignment vertical="center"/>
    </xf>
    <xf numFmtId="38" fontId="4" fillId="8" borderId="2" xfId="1" applyNumberFormat="1" applyFont="1" applyFill="1" applyBorder="1" applyAlignment="1">
      <alignment horizontal="right" vertical="center"/>
    </xf>
    <xf numFmtId="38" fontId="4" fillId="7" borderId="2" xfId="1" applyNumberFormat="1" applyFont="1" applyFill="1" applyBorder="1" applyAlignment="1">
      <alignment horizontal="right" vertical="center"/>
    </xf>
    <xf numFmtId="38" fontId="4" fillId="0" borderId="0" xfId="1" applyNumberFormat="1" applyFont="1" applyAlignment="1">
      <alignment vertical="center"/>
    </xf>
    <xf numFmtId="0" fontId="15" fillId="0" borderId="0" xfId="1" applyFont="1" applyBorder="1" applyAlignment="1">
      <alignment horizontal="center" vertical="center" textRotation="255"/>
    </xf>
    <xf numFmtId="0" fontId="20" fillId="0" borderId="0" xfId="1" applyFont="1" applyBorder="1" applyAlignment="1">
      <alignment vertical="center"/>
    </xf>
    <xf numFmtId="0" fontId="10" fillId="0" borderId="0" xfId="1" applyFont="1" applyBorder="1" applyAlignment="1">
      <alignment vertical="center"/>
    </xf>
    <xf numFmtId="38" fontId="4" fillId="7" borderId="5" xfId="1" applyNumberFormat="1" applyFont="1" applyFill="1" applyBorder="1" applyAlignment="1">
      <alignment horizontal="right" vertical="center"/>
    </xf>
    <xf numFmtId="0" fontId="2" fillId="0" borderId="5" xfId="1" applyFont="1" applyBorder="1" applyAlignment="1">
      <alignment vertical="center"/>
    </xf>
    <xf numFmtId="0" fontId="15" fillId="0" borderId="4" xfId="1" applyFont="1" applyBorder="1" applyAlignment="1">
      <alignment vertical="center"/>
    </xf>
    <xf numFmtId="38" fontId="8" fillId="6" borderId="4" xfId="1" applyNumberFormat="1" applyFont="1" applyFill="1" applyBorder="1" applyAlignment="1">
      <alignment horizontal="right" vertical="center"/>
    </xf>
    <xf numFmtId="0" fontId="8" fillId="0" borderId="4" xfId="1" applyFont="1" applyBorder="1" applyAlignment="1">
      <alignment vertical="center"/>
    </xf>
    <xf numFmtId="0" fontId="20" fillId="0" borderId="4" xfId="1" applyFont="1" applyBorder="1" applyAlignment="1">
      <alignment vertical="center"/>
    </xf>
    <xf numFmtId="38" fontId="11" fillId="8" borderId="4" xfId="1" applyNumberFormat="1" applyFont="1" applyFill="1" applyBorder="1" applyAlignment="1">
      <alignment horizontal="right" vertical="center"/>
    </xf>
    <xf numFmtId="0" fontId="10" fillId="0" borderId="4" xfId="1" applyFont="1" applyBorder="1" applyAlignment="1">
      <alignment vertical="center"/>
    </xf>
    <xf numFmtId="0" fontId="4" fillId="0" borderId="0" xfId="1" applyFont="1" applyBorder="1" applyAlignment="1">
      <alignment horizontal="center" vertical="center"/>
    </xf>
    <xf numFmtId="38" fontId="4" fillId="7" borderId="4" xfId="1" applyNumberFormat="1" applyFont="1" applyFill="1" applyBorder="1" applyAlignment="1">
      <alignment horizontal="right" vertical="center"/>
    </xf>
    <xf numFmtId="38" fontId="11" fillId="7" borderId="4" xfId="1" applyNumberFormat="1" applyFont="1" applyFill="1" applyBorder="1" applyAlignment="1">
      <alignment horizontal="right" vertical="center"/>
    </xf>
    <xf numFmtId="0" fontId="15" fillId="0" borderId="4" xfId="1" applyFont="1" applyBorder="1" applyAlignment="1">
      <alignment vertical="center" wrapText="1"/>
    </xf>
    <xf numFmtId="38" fontId="11" fillId="0" borderId="0" xfId="1" applyNumberFormat="1" applyFont="1" applyFill="1" applyBorder="1" applyAlignment="1">
      <alignment horizontal="right" vertical="center"/>
    </xf>
    <xf numFmtId="0" fontId="15" fillId="0" borderId="7" xfId="1" applyFont="1" applyBorder="1" applyAlignment="1">
      <alignment vertical="center"/>
    </xf>
    <xf numFmtId="0" fontId="20" fillId="0" borderId="8" xfId="1" applyFont="1" applyBorder="1" applyAlignment="1">
      <alignment vertical="center"/>
    </xf>
    <xf numFmtId="3" fontId="11" fillId="0" borderId="0" xfId="1" applyNumberFormat="1" applyFont="1" applyFill="1" applyBorder="1" applyAlignment="1">
      <alignment horizontal="right" vertical="center"/>
    </xf>
    <xf numFmtId="0" fontId="5" fillId="0" borderId="9" xfId="1" applyFont="1" applyBorder="1" applyAlignment="1">
      <alignment horizontal="center" vertical="center"/>
    </xf>
    <xf numFmtId="0" fontId="2" fillId="0" borderId="0" xfId="1" applyFont="1" applyBorder="1" applyAlignment="1">
      <alignment vertical="center"/>
    </xf>
    <xf numFmtId="0" fontId="2" fillId="0" borderId="4" xfId="1" applyFont="1" applyBorder="1" applyAlignment="1">
      <alignment vertical="center"/>
    </xf>
    <xf numFmtId="0" fontId="2" fillId="0" borderId="9" xfId="1" applyFont="1" applyBorder="1" applyAlignment="1">
      <alignment vertical="center" wrapText="1"/>
    </xf>
    <xf numFmtId="0" fontId="2" fillId="0" borderId="7" xfId="1" applyFont="1" applyBorder="1" applyAlignment="1">
      <alignment vertical="center" wrapText="1"/>
    </xf>
    <xf numFmtId="0" fontId="2" fillId="0" borderId="7" xfId="1" applyFont="1" applyBorder="1" applyAlignment="1">
      <alignment vertical="center"/>
    </xf>
    <xf numFmtId="0" fontId="6" fillId="0" borderId="7" xfId="1" applyFont="1" applyBorder="1" applyAlignment="1">
      <alignment vertical="center"/>
    </xf>
    <xf numFmtId="0" fontId="15" fillId="0" borderId="10" xfId="1" applyFont="1" applyBorder="1" applyAlignment="1">
      <alignment vertical="center"/>
    </xf>
    <xf numFmtId="0" fontId="15" fillId="0" borderId="8" xfId="1" applyFont="1" applyBorder="1" applyAlignment="1">
      <alignment vertical="center"/>
    </xf>
    <xf numFmtId="38" fontId="19" fillId="6" borderId="2" xfId="1" applyNumberFormat="1" applyFont="1" applyFill="1" applyBorder="1" applyAlignment="1">
      <alignment horizontal="right" vertical="center"/>
    </xf>
    <xf numFmtId="0" fontId="17" fillId="0" borderId="2" xfId="1" applyFont="1" applyBorder="1" applyAlignment="1">
      <alignment vertical="center"/>
    </xf>
    <xf numFmtId="0" fontId="22" fillId="0" borderId="9" xfId="1" applyFont="1" applyBorder="1" applyAlignment="1">
      <alignment horizontal="center" vertical="center"/>
    </xf>
    <xf numFmtId="0" fontId="21" fillId="0" borderId="4" xfId="1" applyFont="1" applyBorder="1" applyAlignment="1">
      <alignment vertical="center"/>
    </xf>
    <xf numFmtId="0" fontId="21" fillId="0" borderId="4" xfId="1" applyFont="1" applyBorder="1" applyAlignment="1">
      <alignment horizontal="center" vertical="center"/>
    </xf>
    <xf numFmtId="0" fontId="1" fillId="0" borderId="0" xfId="1" applyBorder="1" applyAlignment="1">
      <alignment vertical="center"/>
    </xf>
    <xf numFmtId="0" fontId="15" fillId="0" borderId="0" xfId="1" applyFont="1" applyBorder="1" applyAlignment="1">
      <alignment vertical="center"/>
    </xf>
    <xf numFmtId="0" fontId="1" fillId="0" borderId="4" xfId="1" applyBorder="1" applyAlignment="1">
      <alignment vertical="center"/>
    </xf>
    <xf numFmtId="38" fontId="4" fillId="8" borderId="2" xfId="2" applyFont="1" applyFill="1" applyBorder="1" applyAlignment="1">
      <alignment horizontal="right" vertical="center"/>
    </xf>
    <xf numFmtId="3" fontId="13" fillId="5" borderId="0" xfId="0" applyNumberFormat="1" applyFont="1" applyFill="1" applyProtection="1">
      <alignment vertical="center"/>
      <protection locked="0"/>
    </xf>
    <xf numFmtId="0" fontId="23" fillId="0" borderId="1" xfId="1" applyFont="1" applyBorder="1" applyAlignment="1">
      <alignment horizontal="right" vertical="center"/>
    </xf>
    <xf numFmtId="0" fontId="24" fillId="0" borderId="0" xfId="1" applyFont="1" applyAlignment="1">
      <alignment vertical="center"/>
    </xf>
    <xf numFmtId="176" fontId="26" fillId="2" borderId="2" xfId="1" applyNumberFormat="1" applyFont="1" applyFill="1" applyBorder="1" applyAlignment="1">
      <alignment horizontal="right" vertical="center"/>
    </xf>
    <xf numFmtId="0" fontId="28" fillId="0" borderId="0" xfId="1" applyFont="1" applyAlignment="1">
      <alignment horizontal="right" vertical="center"/>
    </xf>
    <xf numFmtId="0" fontId="30" fillId="0" borderId="0" xfId="0" applyFont="1" applyAlignment="1">
      <alignment horizontal="right" vertical="center"/>
    </xf>
    <xf numFmtId="0" fontId="32" fillId="0" borderId="0" xfId="1" applyFont="1" applyBorder="1" applyAlignment="1">
      <alignment vertical="center"/>
    </xf>
    <xf numFmtId="0" fontId="20" fillId="0" borderId="8" xfId="1" applyFont="1" applyBorder="1" applyAlignment="1">
      <alignment vertical="center" wrapText="1"/>
    </xf>
    <xf numFmtId="0" fontId="20" fillId="0" borderId="12" xfId="1" applyFont="1" applyBorder="1" applyAlignment="1">
      <alignment vertical="center"/>
    </xf>
    <xf numFmtId="38" fontId="11" fillId="8" borderId="12" xfId="1" applyNumberFormat="1" applyFont="1" applyFill="1" applyBorder="1" applyAlignment="1">
      <alignment horizontal="right" vertical="center"/>
    </xf>
    <xf numFmtId="0" fontId="25" fillId="10" borderId="13" xfId="1" applyFont="1" applyFill="1" applyBorder="1" applyAlignment="1">
      <alignment horizontal="center" vertical="center"/>
    </xf>
    <xf numFmtId="3" fontId="11" fillId="4" borderId="14" xfId="1" applyNumberFormat="1" applyFont="1" applyFill="1" applyBorder="1" applyAlignment="1">
      <alignment horizontal="right" vertical="center"/>
    </xf>
    <xf numFmtId="3" fontId="11" fillId="4" borderId="15" xfId="1" applyNumberFormat="1" applyFont="1" applyFill="1" applyBorder="1" applyAlignment="1">
      <alignment horizontal="right" vertical="center"/>
    </xf>
    <xf numFmtId="0" fontId="33" fillId="0" borderId="4" xfId="1" applyFont="1" applyBorder="1" applyAlignment="1">
      <alignment vertical="center"/>
    </xf>
    <xf numFmtId="38" fontId="14" fillId="0" borderId="0" xfId="2" applyFont="1">
      <alignment vertical="center"/>
    </xf>
    <xf numFmtId="38" fontId="0" fillId="0" borderId="0" xfId="2" applyFont="1">
      <alignment vertical="center"/>
    </xf>
    <xf numFmtId="0" fontId="34" fillId="0" borderId="0" xfId="0" applyFont="1" applyFill="1" applyAlignment="1">
      <alignment horizontal="left" vertical="center"/>
    </xf>
    <xf numFmtId="0" fontId="35" fillId="0" borderId="0" xfId="0" applyFont="1">
      <alignment vertical="center"/>
    </xf>
    <xf numFmtId="0" fontId="36" fillId="0" borderId="0" xfId="0" applyFont="1" applyFill="1" applyAlignment="1">
      <alignment horizontal="left" vertical="center"/>
    </xf>
    <xf numFmtId="38" fontId="31" fillId="11" borderId="0" xfId="2" applyFont="1" applyFill="1">
      <alignment vertical="center"/>
    </xf>
    <xf numFmtId="0" fontId="38" fillId="0" borderId="0" xfId="0" applyFont="1">
      <alignment vertical="center"/>
    </xf>
    <xf numFmtId="0" fontId="0" fillId="0" borderId="4"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wrapText="1"/>
    </xf>
    <xf numFmtId="0" fontId="0" fillId="5" borderId="4" xfId="0" applyFill="1" applyBorder="1" applyAlignment="1">
      <alignment horizontal="center" vertical="center"/>
    </xf>
    <xf numFmtId="0" fontId="40" fillId="0" borderId="0" xfId="0" applyFont="1">
      <alignment vertical="center"/>
    </xf>
    <xf numFmtId="0" fontId="0" fillId="12" borderId="4" xfId="0" applyFill="1" applyBorder="1" applyAlignment="1">
      <alignment horizontal="center" vertical="center"/>
    </xf>
    <xf numFmtId="0" fontId="42" fillId="0" borderId="0" xfId="0" applyFont="1" applyAlignment="1">
      <alignment horizontal="center" vertical="center"/>
    </xf>
    <xf numFmtId="1" fontId="0" fillId="0" borderId="4" xfId="0" applyNumberFormat="1" applyBorder="1">
      <alignment vertical="center"/>
    </xf>
    <xf numFmtId="0" fontId="44" fillId="0" borderId="0" xfId="0" applyFont="1">
      <alignment vertical="center"/>
    </xf>
    <xf numFmtId="0" fontId="45" fillId="0" borderId="0" xfId="0" applyFont="1">
      <alignment vertical="center"/>
    </xf>
    <xf numFmtId="0" fontId="46" fillId="0" borderId="0" xfId="0" applyFont="1">
      <alignment vertical="center"/>
    </xf>
    <xf numFmtId="177" fontId="39" fillId="14" borderId="4" xfId="0" applyNumberFormat="1" applyFont="1" applyFill="1" applyBorder="1" applyAlignment="1">
      <alignment horizontal="center" vertical="center"/>
    </xf>
    <xf numFmtId="0" fontId="29" fillId="9" borderId="0" xfId="0" applyFont="1" applyFill="1" applyAlignment="1">
      <alignment horizontal="center" vertical="center"/>
    </xf>
    <xf numFmtId="0" fontId="21"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3" xfId="1" applyFont="1" applyBorder="1" applyAlignment="1">
      <alignment horizontal="center" vertical="center"/>
    </xf>
    <xf numFmtId="0" fontId="15" fillId="0" borderId="4" xfId="1" applyFont="1" applyBorder="1" applyAlignment="1">
      <alignment horizontal="center" vertical="center" wrapText="1"/>
    </xf>
    <xf numFmtId="0" fontId="15" fillId="0" borderId="4" xfId="1" applyFont="1" applyBorder="1" applyAlignment="1">
      <alignment horizontal="center" vertical="center" wrapText="1" shrinkToFit="1"/>
    </xf>
    <xf numFmtId="0" fontId="21" fillId="0" borderId="4" xfId="1" applyFont="1" applyBorder="1" applyAlignment="1">
      <alignment horizontal="center" vertical="center"/>
    </xf>
    <xf numFmtId="0" fontId="21" fillId="0" borderId="11" xfId="1" applyFont="1" applyBorder="1" applyAlignment="1">
      <alignment horizontal="center" vertical="center"/>
    </xf>
    <xf numFmtId="0" fontId="27" fillId="9" borderId="0" xfId="1" applyFont="1" applyFill="1" applyAlignment="1">
      <alignment horizontal="center" vertical="center"/>
    </xf>
    <xf numFmtId="0" fontId="39" fillId="0" borderId="17" xfId="0" applyFont="1" applyBorder="1" applyAlignment="1">
      <alignment horizontal="left" vertical="center"/>
    </xf>
    <xf numFmtId="0" fontId="39" fillId="0" borderId="18" xfId="0" applyFont="1" applyBorder="1" applyAlignment="1">
      <alignment horizontal="left" vertical="center"/>
    </xf>
    <xf numFmtId="0" fontId="39" fillId="0" borderId="16" xfId="0" applyFont="1" applyBorder="1" applyAlignment="1">
      <alignment horizontal="left" vertical="center"/>
    </xf>
    <xf numFmtId="0" fontId="0" fillId="13" borderId="4" xfId="0" applyFill="1" applyBorder="1" applyAlignment="1">
      <alignment horizontal="center" vertical="center"/>
    </xf>
    <xf numFmtId="0" fontId="41" fillId="0" borderId="11" xfId="0" applyFont="1" applyBorder="1" applyAlignment="1">
      <alignment horizontal="left" vertical="center"/>
    </xf>
    <xf numFmtId="0" fontId="41" fillId="0" borderId="20" xfId="0" applyFont="1" applyBorder="1" applyAlignment="1">
      <alignment horizontal="left" vertical="center"/>
    </xf>
    <xf numFmtId="0" fontId="41" fillId="0" borderId="8" xfId="0" applyFont="1" applyBorder="1" applyAlignment="1">
      <alignment horizontal="left" vertical="center"/>
    </xf>
    <xf numFmtId="0" fontId="0" fillId="0" borderId="19" xfId="0" applyFill="1" applyBorder="1" applyAlignment="1">
      <alignment horizontal="center" vertical="center"/>
    </xf>
    <xf numFmtId="0" fontId="0" fillId="0" borderId="17" xfId="0" applyFill="1" applyBorder="1" applyAlignment="1">
      <alignment horizontal="center" vertical="center"/>
    </xf>
    <xf numFmtId="0" fontId="0" fillId="0" borderId="4" xfId="0" applyFill="1" applyBorder="1" applyAlignment="1">
      <alignment horizontal="center" vertical="center"/>
    </xf>
  </cellXfs>
  <cellStyles count="4">
    <cellStyle name="桁区切り" xfId="2" builtinId="6"/>
    <cellStyle name="標準" xfId="0" builtinId="0"/>
    <cellStyle name="標準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560243</xdr:colOff>
      <xdr:row>3</xdr:row>
      <xdr:rowOff>25977</xdr:rowOff>
    </xdr:from>
    <xdr:to>
      <xdr:col>14</xdr:col>
      <xdr:colOff>17318</xdr:colOff>
      <xdr:row>28</xdr:row>
      <xdr:rowOff>216539</xdr:rowOff>
    </xdr:to>
    <xdr:pic>
      <xdr:nvPicPr>
        <xdr:cNvPr id="3" name="図 2">
          <a:extLst>
            <a:ext uri="{FF2B5EF4-FFF2-40B4-BE49-F238E27FC236}">
              <a16:creationId xmlns:a16="http://schemas.microsoft.com/office/drawing/2014/main" xmlns="" id="{42FA5AA4-F168-4BFD-81F7-ECD6856DCE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03061" y="1307522"/>
          <a:ext cx="6384348" cy="9144062"/>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190501</xdr:colOff>
      <xdr:row>5</xdr:row>
      <xdr:rowOff>190501</xdr:rowOff>
    </xdr:from>
    <xdr:to>
      <xdr:col>7</xdr:col>
      <xdr:colOff>346364</xdr:colOff>
      <xdr:row>8</xdr:row>
      <xdr:rowOff>34636</xdr:rowOff>
    </xdr:to>
    <xdr:cxnSp macro="">
      <xdr:nvCxnSpPr>
        <xdr:cNvPr id="5" name="直線矢印コネクタ 4">
          <a:extLst>
            <a:ext uri="{FF2B5EF4-FFF2-40B4-BE49-F238E27FC236}">
              <a16:creationId xmlns:a16="http://schemas.microsoft.com/office/drawing/2014/main" xmlns="" id="{F3DF1A38-5C48-4982-80A3-DEA40B096169}"/>
            </a:ext>
          </a:extLst>
        </xdr:cNvPr>
        <xdr:cNvCxnSpPr/>
      </xdr:nvCxnSpPr>
      <xdr:spPr>
        <a:xfrm flipH="1" flipV="1">
          <a:off x="12036137" y="2078183"/>
          <a:ext cx="3931227" cy="9871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4</xdr:row>
      <xdr:rowOff>190500</xdr:rowOff>
    </xdr:from>
    <xdr:to>
      <xdr:col>7</xdr:col>
      <xdr:colOff>204355</xdr:colOff>
      <xdr:row>11</xdr:row>
      <xdr:rowOff>13857</xdr:rowOff>
    </xdr:to>
    <xdr:cxnSp macro="">
      <xdr:nvCxnSpPr>
        <xdr:cNvPr id="9" name="直線矢印コネクタ 8">
          <a:extLst>
            <a:ext uri="{FF2B5EF4-FFF2-40B4-BE49-F238E27FC236}">
              <a16:creationId xmlns:a16="http://schemas.microsoft.com/office/drawing/2014/main" xmlns="" id="{20BD2F5C-A431-4807-AE4D-C9E97027B9AF}"/>
            </a:ext>
          </a:extLst>
        </xdr:cNvPr>
        <xdr:cNvCxnSpPr/>
      </xdr:nvCxnSpPr>
      <xdr:spPr>
        <a:xfrm flipH="1" flipV="1">
          <a:off x="12036136" y="1697182"/>
          <a:ext cx="3789219" cy="24903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1"/>
  <sheetViews>
    <sheetView tabSelected="1" zoomScale="55" zoomScaleNormal="55" zoomScaleSheetLayoutView="75" workbookViewId="0">
      <selection activeCell="B8" sqref="B8"/>
    </sheetView>
  </sheetViews>
  <sheetFormatPr defaultRowHeight="18.75"/>
  <cols>
    <col min="1" max="1" width="111.375" bestFit="1" customWidth="1"/>
    <col min="2" max="2" width="44.125" bestFit="1" customWidth="1"/>
    <col min="3" max="4" width="11.125" customWidth="1"/>
  </cols>
  <sheetData>
    <row r="1" spans="1:13" ht="35.25">
      <c r="A1" s="98" t="s">
        <v>62</v>
      </c>
      <c r="B1" s="98"/>
      <c r="E1" s="95" t="s">
        <v>108</v>
      </c>
      <c r="F1" s="96"/>
      <c r="G1" s="96"/>
      <c r="H1" s="96"/>
      <c r="I1" s="96"/>
      <c r="J1" s="96"/>
      <c r="K1" s="96"/>
      <c r="L1" s="96"/>
      <c r="M1" s="96"/>
    </row>
    <row r="2" spans="1:13" ht="35.25">
      <c r="A2" s="83" t="s">
        <v>69</v>
      </c>
      <c r="B2" s="81"/>
      <c r="E2" s="96" t="s">
        <v>71</v>
      </c>
      <c r="F2" s="96"/>
      <c r="G2" s="96"/>
      <c r="H2" s="96"/>
      <c r="I2" s="96"/>
      <c r="J2" s="96"/>
      <c r="K2" s="96"/>
      <c r="L2" s="96"/>
      <c r="M2" s="96"/>
    </row>
    <row r="3" spans="1:13" ht="30">
      <c r="A3" s="70" t="s">
        <v>20</v>
      </c>
      <c r="B3" s="14"/>
    </row>
    <row r="4" spans="1:13" ht="18" customHeight="1"/>
    <row r="5" spans="1:13" ht="30">
      <c r="A5" s="23" t="s">
        <v>64</v>
      </c>
      <c r="B5" s="65">
        <v>58000000</v>
      </c>
    </row>
    <row r="6" spans="1:13" ht="30">
      <c r="A6" s="23" t="s">
        <v>65</v>
      </c>
      <c r="B6" s="14">
        <v>16</v>
      </c>
    </row>
    <row r="7" spans="1:13" ht="30">
      <c r="A7" s="23" t="s">
        <v>70</v>
      </c>
      <c r="B7" s="14">
        <v>105</v>
      </c>
    </row>
    <row r="8" spans="1:13" ht="30">
      <c r="A8" s="23" t="s">
        <v>109</v>
      </c>
      <c r="B8" s="14">
        <v>260</v>
      </c>
    </row>
    <row r="9" spans="1:13" ht="30">
      <c r="A9" s="85" t="s">
        <v>95</v>
      </c>
      <c r="B9" s="13"/>
    </row>
    <row r="10" spans="1:13" ht="30">
      <c r="A10" s="82" t="s">
        <v>68</v>
      </c>
      <c r="B10" s="84">
        <f>ROUNDDOWN(B5/B6/B8,0)</f>
        <v>13942</v>
      </c>
    </row>
    <row r="11" spans="1:13" ht="30">
      <c r="A11" s="15" t="s">
        <v>21</v>
      </c>
      <c r="B11" s="13"/>
    </row>
    <row r="12" spans="1:13" ht="30">
      <c r="A12" s="15"/>
      <c r="B12" s="13"/>
    </row>
    <row r="13" spans="1:13" ht="30">
      <c r="A13" s="15" t="s">
        <v>22</v>
      </c>
      <c r="B13" s="14">
        <v>1</v>
      </c>
    </row>
    <row r="14" spans="1:13" ht="30">
      <c r="A14" s="15" t="s">
        <v>23</v>
      </c>
      <c r="B14" s="14">
        <v>2</v>
      </c>
    </row>
    <row r="15" spans="1:13">
      <c r="B15" s="16">
        <v>1</v>
      </c>
    </row>
    <row r="16" spans="1:13">
      <c r="B16" s="16"/>
    </row>
    <row r="18" spans="1:13" s="15" customFormat="1" ht="30">
      <c r="A18" s="17" t="s">
        <v>24</v>
      </c>
      <c r="B18" s="17" t="s">
        <v>25</v>
      </c>
      <c r="E18"/>
      <c r="F18"/>
      <c r="G18"/>
      <c r="H18"/>
      <c r="I18"/>
      <c r="J18"/>
      <c r="K18"/>
      <c r="L18"/>
      <c r="M18"/>
    </row>
    <row r="19" spans="1:13" s="15" customFormat="1" ht="30">
      <c r="A19" s="18">
        <v>1</v>
      </c>
      <c r="B19" s="19">
        <f>IF(C19&lt;8330,C19,8330)</f>
        <v>8330</v>
      </c>
      <c r="C19" s="79">
        <f t="shared" ref="C19:C26" si="0">(ROUNDUP(IF(AND($B$13=1,$B$14=1),$B$10*A19*0.9,IF(AND($B$13=1,$B$14=2),$B$10*A19*0.8,IF(AND($B$13=2,$B$14=1),$B$10*A19*3/4,IF(AND($B$13=2,$B$14=2),$B$10*A19*2/3,0)))),0))</f>
        <v>11154</v>
      </c>
      <c r="E19"/>
      <c r="F19"/>
      <c r="G19"/>
      <c r="H19"/>
      <c r="I19"/>
      <c r="J19"/>
      <c r="K19"/>
      <c r="L19"/>
      <c r="M19"/>
    </row>
    <row r="20" spans="1:13" s="15" customFormat="1" ht="30">
      <c r="A20" s="18">
        <v>0.95</v>
      </c>
      <c r="B20" s="19">
        <f t="shared" ref="B20:B27" si="1">IF(C20&lt;8330,C20,8330)</f>
        <v>8330</v>
      </c>
      <c r="C20" s="79">
        <f t="shared" si="0"/>
        <v>10596</v>
      </c>
      <c r="E20"/>
      <c r="F20"/>
      <c r="G20"/>
      <c r="H20"/>
      <c r="I20"/>
      <c r="J20"/>
      <c r="K20"/>
      <c r="L20"/>
      <c r="M20"/>
    </row>
    <row r="21" spans="1:13" s="15" customFormat="1" ht="30">
      <c r="A21" s="18">
        <v>0.9</v>
      </c>
      <c r="B21" s="19">
        <f t="shared" si="1"/>
        <v>8330</v>
      </c>
      <c r="C21" s="79">
        <f t="shared" si="0"/>
        <v>10039</v>
      </c>
      <c r="E21"/>
      <c r="F21"/>
      <c r="G21"/>
      <c r="H21"/>
      <c r="I21"/>
      <c r="J21"/>
      <c r="K21"/>
      <c r="L21"/>
      <c r="M21"/>
    </row>
    <row r="22" spans="1:13" s="15" customFormat="1" ht="30">
      <c r="A22" s="18">
        <v>0.85</v>
      </c>
      <c r="B22" s="19">
        <f t="shared" si="1"/>
        <v>8330</v>
      </c>
      <c r="C22" s="79">
        <f t="shared" si="0"/>
        <v>9481</v>
      </c>
      <c r="E22"/>
      <c r="F22"/>
      <c r="G22"/>
      <c r="H22"/>
      <c r="I22"/>
      <c r="J22"/>
      <c r="K22"/>
      <c r="L22"/>
      <c r="M22"/>
    </row>
    <row r="23" spans="1:13" s="15" customFormat="1" ht="30">
      <c r="A23" s="18">
        <v>0.8</v>
      </c>
      <c r="B23" s="19">
        <f t="shared" si="1"/>
        <v>8330</v>
      </c>
      <c r="C23" s="79">
        <f t="shared" si="0"/>
        <v>8923</v>
      </c>
      <c r="E23"/>
      <c r="F23"/>
      <c r="G23"/>
      <c r="H23"/>
      <c r="I23"/>
      <c r="J23"/>
      <c r="K23"/>
      <c r="L23"/>
      <c r="M23"/>
    </row>
    <row r="24" spans="1:13" s="15" customFormat="1" ht="30">
      <c r="A24" s="18">
        <v>0.75</v>
      </c>
      <c r="B24" s="19">
        <f t="shared" si="1"/>
        <v>8330</v>
      </c>
      <c r="C24" s="79">
        <f t="shared" si="0"/>
        <v>8366</v>
      </c>
      <c r="E24"/>
      <c r="F24"/>
      <c r="G24"/>
      <c r="H24"/>
      <c r="I24"/>
      <c r="J24"/>
      <c r="K24"/>
      <c r="L24"/>
      <c r="M24"/>
    </row>
    <row r="25" spans="1:13" s="15" customFormat="1" ht="30">
      <c r="A25" s="18">
        <v>0.7</v>
      </c>
      <c r="B25" s="19">
        <f t="shared" si="1"/>
        <v>7808</v>
      </c>
      <c r="C25" s="79">
        <f t="shared" si="0"/>
        <v>7808</v>
      </c>
      <c r="E25"/>
      <c r="F25"/>
      <c r="G25"/>
      <c r="H25"/>
      <c r="I25"/>
      <c r="J25"/>
      <c r="K25"/>
      <c r="L25"/>
      <c r="M25"/>
    </row>
    <row r="26" spans="1:13" s="15" customFormat="1" ht="30">
      <c r="A26" s="18">
        <v>0.65</v>
      </c>
      <c r="B26" s="19">
        <f t="shared" si="1"/>
        <v>7250</v>
      </c>
      <c r="C26" s="79">
        <f t="shared" si="0"/>
        <v>7250</v>
      </c>
      <c r="E26"/>
      <c r="F26"/>
      <c r="G26"/>
      <c r="H26"/>
      <c r="I26"/>
      <c r="J26"/>
      <c r="K26"/>
      <c r="L26"/>
      <c r="M26"/>
    </row>
    <row r="27" spans="1:13" s="15" customFormat="1" ht="30">
      <c r="A27" s="18">
        <v>0.6</v>
      </c>
      <c r="B27" s="19">
        <f t="shared" si="1"/>
        <v>6693</v>
      </c>
      <c r="C27" s="79">
        <f>(ROUNDUP(IF(AND($B$13=1,$B$14=1),$B$10*A27*0.9,IF(AND($B$13=1,$B$14=2),$B$10*A27*0.8,IF(AND($B$13=2,$B$14=1),$B$10*A27*3/4,IF(AND($B$13=2,$B$14=2),$B$10*A27*2/3,0)))),0))</f>
        <v>6693</v>
      </c>
      <c r="E27"/>
      <c r="F27"/>
      <c r="G27"/>
      <c r="H27"/>
      <c r="I27"/>
      <c r="J27"/>
      <c r="K27"/>
      <c r="L27"/>
      <c r="M27"/>
    </row>
    <row r="28" spans="1:13" s="15" customFormat="1" ht="30">
      <c r="C28" s="79"/>
      <c r="E28"/>
      <c r="F28"/>
      <c r="G28"/>
      <c r="H28"/>
      <c r="I28"/>
      <c r="J28"/>
      <c r="K28"/>
      <c r="L28"/>
      <c r="M28"/>
    </row>
    <row r="29" spans="1:13" s="15" customFormat="1" ht="30">
      <c r="C29" s="79"/>
      <c r="E29"/>
      <c r="F29"/>
      <c r="G29"/>
      <c r="H29"/>
      <c r="I29"/>
      <c r="J29"/>
      <c r="K29"/>
      <c r="L29"/>
      <c r="M29"/>
    </row>
    <row r="30" spans="1:13" s="15" customFormat="1" ht="30">
      <c r="C30" s="79"/>
      <c r="E30"/>
      <c r="F30"/>
      <c r="G30"/>
      <c r="H30"/>
      <c r="I30"/>
      <c r="J30"/>
      <c r="K30"/>
      <c r="L30"/>
      <c r="M30"/>
    </row>
    <row r="31" spans="1:13" s="15" customFormat="1" ht="30">
      <c r="A31" s="17" t="s">
        <v>26</v>
      </c>
      <c r="B31" s="17" t="s">
        <v>25</v>
      </c>
      <c r="C31" s="79"/>
      <c r="E31"/>
      <c r="F31"/>
      <c r="G31"/>
      <c r="H31"/>
      <c r="I31"/>
      <c r="J31"/>
      <c r="K31"/>
      <c r="L31"/>
      <c r="M31"/>
    </row>
    <row r="32" spans="1:13" s="15" customFormat="1" ht="30">
      <c r="A32" s="18">
        <v>1</v>
      </c>
      <c r="B32" s="19">
        <f>IF(C32&lt;8330,C32,8330)</f>
        <v>8330</v>
      </c>
      <c r="C32" s="79">
        <f>(ROUNDUP(IF(AND($B$13=1,$B$14=1),$B$10*A32*2/3,IF(AND($B$13=1,$B$14=2),$B$10*A32*2/3,IF(AND($B$13=2,$B$14=1),$B$10*A32*1/2,IF(AND($B$13=2,$B$14=2),$B$10*A32*1/2,0)))),0))</f>
        <v>9295</v>
      </c>
      <c r="E32"/>
      <c r="F32"/>
      <c r="G32"/>
      <c r="H32"/>
      <c r="I32"/>
      <c r="J32"/>
      <c r="K32"/>
      <c r="L32"/>
      <c r="M32"/>
    </row>
    <row r="33" spans="1:13" s="15" customFormat="1" ht="30">
      <c r="A33" s="18">
        <v>0.95</v>
      </c>
      <c r="B33" s="19">
        <f t="shared" ref="B33:B40" si="2">IF(C33&lt;8330,C33,8330)</f>
        <v>8330</v>
      </c>
      <c r="C33" s="79">
        <f t="shared" ref="C33:C40" si="3">(ROUNDUP(IF(AND($B$13=1,$B$14=1),$B$10*A33*2/3,IF(AND($B$13=1,$B$14=2),$B$10*A33*2/3,IF(AND($B$13=2,$B$14=1),$B$10*A33*1/2,IF(AND($B$13=2,$B$14=2),$B$10*A33*1/2,0)))),0))</f>
        <v>8830</v>
      </c>
      <c r="E33"/>
      <c r="F33"/>
      <c r="G33"/>
      <c r="H33"/>
      <c r="I33"/>
      <c r="J33"/>
      <c r="K33"/>
      <c r="L33"/>
      <c r="M33"/>
    </row>
    <row r="34" spans="1:13" s="15" customFormat="1" ht="30">
      <c r="A34" s="18">
        <v>0.9</v>
      </c>
      <c r="B34" s="19">
        <f t="shared" si="2"/>
        <v>8330</v>
      </c>
      <c r="C34" s="79">
        <f t="shared" si="3"/>
        <v>8366</v>
      </c>
      <c r="E34"/>
      <c r="F34"/>
      <c r="G34"/>
      <c r="H34"/>
      <c r="I34"/>
      <c r="J34"/>
      <c r="K34"/>
      <c r="L34"/>
      <c r="M34"/>
    </row>
    <row r="35" spans="1:13" s="15" customFormat="1" ht="30">
      <c r="A35" s="18">
        <v>0.85</v>
      </c>
      <c r="B35" s="19">
        <f t="shared" si="2"/>
        <v>7901</v>
      </c>
      <c r="C35" s="79">
        <f t="shared" si="3"/>
        <v>7901</v>
      </c>
      <c r="E35"/>
      <c r="F35"/>
      <c r="G35"/>
      <c r="H35"/>
      <c r="I35"/>
      <c r="J35"/>
      <c r="K35"/>
      <c r="L35"/>
      <c r="M35"/>
    </row>
    <row r="36" spans="1:13" s="15" customFormat="1" ht="30">
      <c r="A36" s="18">
        <v>0.8</v>
      </c>
      <c r="B36" s="19">
        <f t="shared" si="2"/>
        <v>7436</v>
      </c>
      <c r="C36" s="79">
        <f t="shared" si="3"/>
        <v>7436</v>
      </c>
      <c r="E36"/>
      <c r="F36"/>
      <c r="G36"/>
      <c r="H36"/>
      <c r="I36"/>
      <c r="J36"/>
      <c r="K36"/>
      <c r="L36"/>
      <c r="M36"/>
    </row>
    <row r="37" spans="1:13" s="15" customFormat="1" ht="30">
      <c r="A37" s="18">
        <v>0.75</v>
      </c>
      <c r="B37" s="19">
        <f t="shared" si="2"/>
        <v>6971</v>
      </c>
      <c r="C37" s="79">
        <f t="shared" si="3"/>
        <v>6971</v>
      </c>
    </row>
    <row r="38" spans="1:13" s="15" customFormat="1" ht="30">
      <c r="A38" s="18">
        <v>0.7</v>
      </c>
      <c r="B38" s="19">
        <f t="shared" si="2"/>
        <v>6507</v>
      </c>
      <c r="C38" s="79">
        <f t="shared" si="3"/>
        <v>6507</v>
      </c>
    </row>
    <row r="39" spans="1:13" s="15" customFormat="1" ht="30">
      <c r="A39" s="18">
        <v>0.65</v>
      </c>
      <c r="B39" s="19">
        <f t="shared" si="2"/>
        <v>6042</v>
      </c>
      <c r="C39" s="79">
        <f t="shared" si="3"/>
        <v>6042</v>
      </c>
    </row>
    <row r="40" spans="1:13" s="15" customFormat="1" ht="30">
      <c r="A40" s="18">
        <v>0.6</v>
      </c>
      <c r="B40" s="19">
        <f t="shared" si="2"/>
        <v>5577</v>
      </c>
      <c r="C40" s="79">
        <f t="shared" si="3"/>
        <v>5577</v>
      </c>
    </row>
    <row r="41" spans="1:13">
      <c r="C41" s="80"/>
    </row>
  </sheetData>
  <mergeCells count="1">
    <mergeCell ref="A1:B1"/>
  </mergeCells>
  <phoneticPr fontId="3"/>
  <pageMargins left="0.7" right="0.7" top="0.75" bottom="0.75" header="0.3" footer="0.3"/>
  <pageSetup paperSize="9" scale="51" orientation="portrait" r:id="rId1"/>
  <colBreaks count="1" manualBreakCount="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5"/>
  <sheetViews>
    <sheetView zoomScale="85" zoomScaleNormal="85" workbookViewId="0">
      <selection activeCell="B19" sqref="B19"/>
    </sheetView>
  </sheetViews>
  <sheetFormatPr defaultColWidth="12.625" defaultRowHeight="15" customHeight="1"/>
  <cols>
    <col min="1" max="1" width="12.25" style="2" customWidth="1"/>
    <col min="2" max="2" width="61.875" style="2" bestFit="1" customWidth="1"/>
    <col min="3" max="5" width="18" style="2" customWidth="1"/>
    <col min="6" max="6" width="62.75" style="2" bestFit="1" customWidth="1"/>
    <col min="7" max="7" width="8.375" style="2" bestFit="1" customWidth="1"/>
    <col min="8" max="26" width="7.625" style="2" customWidth="1"/>
    <col min="27" max="16384" width="12.625" style="2"/>
  </cols>
  <sheetData>
    <row r="1" spans="1:26" ht="27" customHeight="1">
      <c r="A1" s="106" t="s">
        <v>63</v>
      </c>
      <c r="B1" s="106"/>
      <c r="C1" s="106"/>
      <c r="D1" s="106"/>
      <c r="E1" s="106"/>
      <c r="F1" s="106"/>
    </row>
    <row r="2" spans="1:26" ht="18.75" customHeight="1">
      <c r="A2" s="67" t="s">
        <v>60</v>
      </c>
      <c r="C2" s="1"/>
      <c r="D2" s="1"/>
      <c r="E2" s="1"/>
      <c r="F2" s="69" t="s">
        <v>61</v>
      </c>
      <c r="G2" s="1"/>
      <c r="H2" s="1"/>
      <c r="I2" s="1"/>
      <c r="J2" s="1"/>
      <c r="K2" s="1"/>
      <c r="L2" s="1"/>
      <c r="M2" s="1"/>
      <c r="N2" s="1"/>
      <c r="O2" s="1"/>
      <c r="P2" s="1"/>
      <c r="Q2" s="1"/>
      <c r="R2" s="1"/>
      <c r="S2" s="1"/>
      <c r="T2" s="1"/>
      <c r="U2" s="1"/>
      <c r="V2" s="1"/>
      <c r="W2" s="1"/>
      <c r="X2" s="1"/>
      <c r="Y2" s="1"/>
      <c r="Z2" s="1"/>
    </row>
    <row r="3" spans="1:26" ht="18.75" customHeight="1">
      <c r="A3" s="3"/>
      <c r="B3" s="48"/>
      <c r="C3" s="4"/>
      <c r="D3" s="4"/>
      <c r="E3" s="4"/>
      <c r="F3" s="66" t="s">
        <v>59</v>
      </c>
      <c r="G3" s="3"/>
      <c r="H3" s="3"/>
      <c r="I3" s="3"/>
      <c r="J3" s="3"/>
      <c r="K3" s="3"/>
      <c r="L3" s="3"/>
      <c r="M3" s="3"/>
      <c r="N3" s="3"/>
      <c r="O3" s="3"/>
      <c r="P3" s="3"/>
      <c r="Q3" s="3"/>
      <c r="R3" s="3"/>
      <c r="S3" s="3"/>
      <c r="T3" s="3"/>
      <c r="U3" s="3"/>
      <c r="V3" s="3"/>
      <c r="W3" s="3"/>
      <c r="X3" s="3"/>
      <c r="Y3" s="3"/>
      <c r="Z3" s="3"/>
    </row>
    <row r="4" spans="1:26" ht="18.75" customHeight="1">
      <c r="A4" s="24"/>
      <c r="B4" s="49"/>
      <c r="C4" s="47" t="s">
        <v>0</v>
      </c>
      <c r="D4" s="58" t="s">
        <v>54</v>
      </c>
      <c r="E4" s="58" t="s">
        <v>55</v>
      </c>
      <c r="F4" s="5"/>
      <c r="G4" s="3"/>
      <c r="H4" s="3"/>
      <c r="I4" s="3"/>
      <c r="J4" s="3"/>
      <c r="K4" s="3"/>
      <c r="L4" s="3"/>
      <c r="M4" s="3"/>
      <c r="N4" s="3"/>
      <c r="O4" s="3"/>
      <c r="P4" s="3"/>
      <c r="Q4" s="3"/>
      <c r="R4" s="3"/>
      <c r="S4" s="3"/>
      <c r="T4" s="3"/>
      <c r="U4" s="3"/>
      <c r="V4" s="3"/>
      <c r="W4" s="3"/>
      <c r="X4" s="3"/>
      <c r="Y4" s="3"/>
      <c r="Z4" s="3"/>
    </row>
    <row r="5" spans="1:26" ht="40.5" customHeight="1">
      <c r="A5" s="102" t="s">
        <v>40</v>
      </c>
      <c r="B5" s="50" t="s">
        <v>1</v>
      </c>
      <c r="C5" s="20">
        <f>'①従業員への支給率計算（まずこちらから）①'!$B$5</f>
        <v>58000000</v>
      </c>
      <c r="D5" s="20">
        <f>C5</f>
        <v>58000000</v>
      </c>
      <c r="E5" s="20">
        <f>D5</f>
        <v>58000000</v>
      </c>
      <c r="F5" s="6" t="s">
        <v>2</v>
      </c>
      <c r="G5" s="1"/>
      <c r="H5" s="1"/>
      <c r="I5" s="1"/>
      <c r="J5" s="1"/>
      <c r="K5" s="1"/>
      <c r="L5" s="1"/>
      <c r="M5" s="1"/>
      <c r="N5" s="1"/>
      <c r="O5" s="1"/>
      <c r="P5" s="1"/>
      <c r="Q5" s="1"/>
      <c r="R5" s="1"/>
      <c r="S5" s="1"/>
      <c r="T5" s="1"/>
      <c r="U5" s="1"/>
      <c r="V5" s="1"/>
      <c r="W5" s="1"/>
      <c r="X5" s="1"/>
      <c r="Y5" s="1"/>
      <c r="Z5" s="1"/>
    </row>
    <row r="6" spans="1:26" ht="42">
      <c r="A6" s="102"/>
      <c r="B6" s="51" t="s">
        <v>3</v>
      </c>
      <c r="C6" s="20">
        <f>'①従業員への支給率計算（まずこちらから）①'!B6</f>
        <v>16</v>
      </c>
      <c r="D6" s="20">
        <f t="shared" ref="D6:E6" si="0">C6</f>
        <v>16</v>
      </c>
      <c r="E6" s="20">
        <f t="shared" si="0"/>
        <v>16</v>
      </c>
      <c r="F6" s="6" t="s">
        <v>2</v>
      </c>
      <c r="G6" s="3"/>
      <c r="H6" s="3"/>
      <c r="I6" s="3"/>
      <c r="J6" s="3"/>
      <c r="K6" s="3"/>
      <c r="L6" s="3"/>
      <c r="M6" s="3"/>
      <c r="N6" s="3"/>
      <c r="O6" s="3"/>
      <c r="P6" s="3"/>
      <c r="Q6" s="3"/>
      <c r="R6" s="3"/>
      <c r="S6" s="3"/>
      <c r="T6" s="3"/>
      <c r="U6" s="3"/>
      <c r="V6" s="3"/>
      <c r="W6" s="3"/>
      <c r="X6" s="3"/>
      <c r="Y6" s="3"/>
      <c r="Z6" s="3"/>
    </row>
    <row r="7" spans="1:26" ht="18.75" customHeight="1">
      <c r="A7" s="102"/>
      <c r="B7" s="52" t="s">
        <v>4</v>
      </c>
      <c r="C7" s="21">
        <f>'①従業員への支給率計算（まずこちらから）①'!B8</f>
        <v>260</v>
      </c>
      <c r="D7" s="56">
        <f t="shared" ref="D7:E7" si="1">C7</f>
        <v>260</v>
      </c>
      <c r="E7" s="56">
        <f t="shared" si="1"/>
        <v>260</v>
      </c>
      <c r="F7" s="6" t="s">
        <v>5</v>
      </c>
      <c r="G7" s="3"/>
      <c r="H7" s="3"/>
      <c r="I7" s="3"/>
      <c r="J7" s="3"/>
      <c r="K7" s="3"/>
      <c r="L7" s="3"/>
      <c r="M7" s="3"/>
      <c r="N7" s="3"/>
      <c r="O7" s="3"/>
      <c r="P7" s="3"/>
      <c r="Q7" s="3"/>
      <c r="R7" s="3"/>
      <c r="S7" s="3"/>
      <c r="T7" s="3"/>
      <c r="U7" s="3"/>
      <c r="V7" s="3"/>
      <c r="W7" s="3"/>
      <c r="X7" s="3"/>
      <c r="Y7" s="3"/>
      <c r="Z7" s="3"/>
    </row>
    <row r="8" spans="1:26" ht="18.75" customHeight="1">
      <c r="A8" s="102"/>
      <c r="B8" s="52" t="s">
        <v>6</v>
      </c>
      <c r="C8" s="64">
        <f>C5/C6/C7</f>
        <v>13942.307692307691</v>
      </c>
      <c r="D8" s="64">
        <f t="shared" ref="D8:E8" si="2">D5/D6/D7</f>
        <v>13942.307692307691</v>
      </c>
      <c r="E8" s="64">
        <f t="shared" si="2"/>
        <v>13942.307692307691</v>
      </c>
      <c r="F8" s="6"/>
      <c r="G8" s="3"/>
      <c r="H8" s="3"/>
      <c r="I8" s="3"/>
      <c r="J8" s="3"/>
      <c r="K8" s="3"/>
      <c r="L8" s="3"/>
      <c r="M8" s="3"/>
      <c r="N8" s="3"/>
      <c r="O8" s="3"/>
      <c r="P8" s="3"/>
      <c r="Q8" s="3"/>
      <c r="R8" s="3"/>
      <c r="S8" s="3"/>
      <c r="T8" s="3"/>
      <c r="U8" s="3"/>
      <c r="V8" s="3"/>
      <c r="W8" s="3"/>
      <c r="X8" s="3"/>
      <c r="Y8" s="3"/>
      <c r="Z8" s="3"/>
    </row>
    <row r="9" spans="1:26" ht="28.5">
      <c r="A9" s="102"/>
      <c r="B9" s="53" t="s">
        <v>28</v>
      </c>
      <c r="C9" s="9">
        <v>0.7</v>
      </c>
      <c r="D9" s="9">
        <v>0.7</v>
      </c>
      <c r="E9" s="9">
        <v>0.7</v>
      </c>
      <c r="F9" s="22" t="s">
        <v>27</v>
      </c>
      <c r="G9" s="3"/>
      <c r="H9" s="3"/>
      <c r="I9" s="3"/>
      <c r="J9" s="3"/>
      <c r="K9" s="3"/>
      <c r="L9" s="3"/>
      <c r="M9" s="3"/>
      <c r="N9" s="3"/>
      <c r="O9" s="3"/>
      <c r="P9" s="3"/>
      <c r="Q9" s="3"/>
      <c r="R9" s="3"/>
      <c r="S9" s="3"/>
      <c r="T9" s="3"/>
      <c r="U9" s="3"/>
      <c r="V9" s="3"/>
      <c r="W9" s="3"/>
      <c r="X9" s="3"/>
      <c r="Y9" s="3"/>
      <c r="Z9" s="3"/>
    </row>
    <row r="10" spans="1:26" ht="18.75" customHeight="1">
      <c r="A10" s="102"/>
      <c r="B10" s="52" t="s">
        <v>7</v>
      </c>
      <c r="C10" s="25">
        <f>C8*C9</f>
        <v>9759.6153846153829</v>
      </c>
      <c r="D10" s="25">
        <f t="shared" ref="D10:E10" si="3">D8*D9</f>
        <v>9759.6153846153829</v>
      </c>
      <c r="E10" s="25">
        <f t="shared" si="3"/>
        <v>9759.6153846153829</v>
      </c>
      <c r="F10" s="6"/>
      <c r="G10" s="3"/>
      <c r="H10" s="3"/>
      <c r="I10" s="3"/>
      <c r="J10" s="3"/>
      <c r="K10" s="3"/>
      <c r="L10" s="3"/>
      <c r="M10" s="3"/>
      <c r="N10" s="3"/>
      <c r="O10" s="3"/>
      <c r="P10" s="3"/>
      <c r="Q10" s="3"/>
      <c r="R10" s="3"/>
      <c r="S10" s="3"/>
      <c r="T10" s="3"/>
      <c r="U10" s="3"/>
      <c r="V10" s="3"/>
      <c r="W10" s="3"/>
      <c r="X10" s="3"/>
      <c r="Y10" s="3"/>
      <c r="Z10" s="3"/>
    </row>
    <row r="11" spans="1:26" ht="30">
      <c r="A11" s="102"/>
      <c r="B11" s="52" t="s">
        <v>8</v>
      </c>
      <c r="C11" s="68">
        <v>0.9</v>
      </c>
      <c r="D11" s="68">
        <v>0.9</v>
      </c>
      <c r="E11" s="68">
        <v>0.9</v>
      </c>
      <c r="F11" s="7" t="s">
        <v>9</v>
      </c>
      <c r="G11" s="3"/>
      <c r="H11" s="3"/>
      <c r="I11" s="3"/>
      <c r="J11" s="3"/>
      <c r="K11" s="3"/>
      <c r="L11" s="3"/>
      <c r="M11" s="3"/>
      <c r="N11" s="3"/>
      <c r="O11" s="3"/>
      <c r="P11" s="3"/>
      <c r="Q11" s="3"/>
      <c r="R11" s="3"/>
      <c r="S11" s="3"/>
      <c r="T11" s="3"/>
      <c r="U11" s="3"/>
      <c r="V11" s="3"/>
      <c r="W11" s="3"/>
      <c r="X11" s="3"/>
      <c r="Y11" s="3"/>
      <c r="Z11" s="3"/>
    </row>
    <row r="12" spans="1:26" ht="18.75" customHeight="1">
      <c r="A12" s="102"/>
      <c r="B12" s="52" t="s">
        <v>10</v>
      </c>
      <c r="C12" s="25">
        <f>C10*C11</f>
        <v>8783.6538461538457</v>
      </c>
      <c r="D12" s="25">
        <f t="shared" ref="D12:E12" si="4">D10*D11</f>
        <v>8783.6538461538457</v>
      </c>
      <c r="E12" s="25">
        <f t="shared" si="4"/>
        <v>8783.6538461538457</v>
      </c>
      <c r="F12" s="6" t="s">
        <v>11</v>
      </c>
      <c r="G12" s="3"/>
      <c r="H12" s="3"/>
      <c r="I12" s="3"/>
      <c r="J12" s="3"/>
      <c r="K12" s="3"/>
      <c r="L12" s="3"/>
      <c r="M12" s="3"/>
      <c r="N12" s="3"/>
      <c r="O12" s="3"/>
      <c r="P12" s="3"/>
      <c r="Q12" s="3"/>
      <c r="R12" s="3"/>
      <c r="S12" s="3"/>
      <c r="T12" s="3"/>
      <c r="U12" s="3"/>
      <c r="V12" s="3"/>
      <c r="W12" s="3"/>
      <c r="X12" s="3"/>
      <c r="Y12" s="3"/>
      <c r="Z12" s="3"/>
    </row>
    <row r="13" spans="1:26" ht="18.75" customHeight="1">
      <c r="A13" s="102"/>
      <c r="B13" s="52" t="s">
        <v>12</v>
      </c>
      <c r="C13" s="25">
        <f>IF(C12&gt;8330,8330,C12)</f>
        <v>8330</v>
      </c>
      <c r="D13" s="25">
        <f t="shared" ref="D13:E13" si="5">IF(D12&gt;8330,8330,D12)</f>
        <v>8330</v>
      </c>
      <c r="E13" s="25">
        <f t="shared" si="5"/>
        <v>8330</v>
      </c>
      <c r="F13" s="6" t="s">
        <v>13</v>
      </c>
      <c r="G13" s="3"/>
      <c r="H13" s="3"/>
      <c r="I13" s="3"/>
      <c r="J13" s="3"/>
      <c r="K13" s="3"/>
      <c r="L13" s="3"/>
      <c r="M13" s="3"/>
      <c r="N13" s="3"/>
      <c r="O13" s="3"/>
      <c r="P13" s="3"/>
      <c r="Q13" s="3"/>
      <c r="R13" s="3"/>
      <c r="S13" s="3"/>
      <c r="T13" s="3"/>
      <c r="U13" s="3"/>
      <c r="V13" s="3"/>
      <c r="W13" s="3"/>
      <c r="X13" s="3"/>
      <c r="Y13" s="3"/>
      <c r="Z13" s="3"/>
    </row>
    <row r="14" spans="1:26" ht="18.75" customHeight="1">
      <c r="A14" s="102"/>
      <c r="B14" s="44" t="s">
        <v>37</v>
      </c>
      <c r="C14" s="26">
        <v>30</v>
      </c>
      <c r="D14" s="26">
        <v>30</v>
      </c>
      <c r="E14" s="26">
        <v>30</v>
      </c>
      <c r="F14" s="6"/>
      <c r="G14" s="3"/>
      <c r="H14" s="3"/>
      <c r="I14" s="3"/>
      <c r="J14" s="3"/>
      <c r="K14" s="3"/>
      <c r="L14" s="3"/>
      <c r="M14" s="3"/>
      <c r="N14" s="3"/>
      <c r="O14" s="3"/>
      <c r="P14" s="3"/>
      <c r="Q14" s="3"/>
      <c r="R14" s="3"/>
      <c r="S14" s="3"/>
      <c r="T14" s="3"/>
      <c r="U14" s="3"/>
      <c r="V14" s="3"/>
      <c r="W14" s="3"/>
      <c r="X14" s="3"/>
      <c r="Y14" s="3"/>
      <c r="Z14" s="3"/>
    </row>
    <row r="15" spans="1:26" ht="18.75" customHeight="1">
      <c r="A15" s="102"/>
      <c r="B15" s="44" t="s">
        <v>42</v>
      </c>
      <c r="C15" s="26">
        <v>21</v>
      </c>
      <c r="D15" s="26">
        <v>21</v>
      </c>
      <c r="E15" s="26">
        <v>21</v>
      </c>
      <c r="F15" s="6"/>
      <c r="G15" s="3"/>
      <c r="H15" s="3"/>
      <c r="I15" s="3"/>
      <c r="J15" s="3"/>
      <c r="K15" s="3"/>
      <c r="L15" s="3"/>
      <c r="M15" s="3"/>
      <c r="N15" s="3"/>
      <c r="O15" s="3"/>
      <c r="P15" s="3"/>
      <c r="Q15" s="3"/>
      <c r="R15" s="3"/>
      <c r="S15" s="3"/>
      <c r="T15" s="3"/>
      <c r="U15" s="3"/>
      <c r="V15" s="3"/>
      <c r="W15" s="3"/>
      <c r="X15" s="3"/>
      <c r="Y15" s="3"/>
      <c r="Z15" s="3"/>
    </row>
    <row r="16" spans="1:26" ht="18.75" customHeight="1">
      <c r="A16" s="102"/>
      <c r="B16" s="44" t="s">
        <v>44</v>
      </c>
      <c r="C16" s="26">
        <v>20</v>
      </c>
      <c r="D16" s="26">
        <v>30</v>
      </c>
      <c r="E16" s="26">
        <v>30</v>
      </c>
      <c r="F16" s="6"/>
      <c r="G16" s="3"/>
      <c r="H16" s="3"/>
      <c r="I16" s="3"/>
      <c r="J16" s="3"/>
      <c r="K16" s="3"/>
      <c r="L16" s="3"/>
      <c r="M16" s="3"/>
      <c r="N16" s="3"/>
      <c r="O16" s="3"/>
      <c r="P16" s="3"/>
      <c r="Q16" s="3"/>
      <c r="R16" s="3"/>
      <c r="S16" s="3"/>
      <c r="T16" s="3"/>
      <c r="U16" s="3"/>
      <c r="V16" s="3"/>
      <c r="W16" s="3"/>
      <c r="X16" s="3"/>
      <c r="Y16" s="3"/>
      <c r="Z16" s="3"/>
    </row>
    <row r="17" spans="1:26" ht="18.75" customHeight="1">
      <c r="A17" s="102"/>
      <c r="B17" s="54" t="s">
        <v>46</v>
      </c>
      <c r="C17" s="31">
        <v>20</v>
      </c>
      <c r="D17" s="31">
        <v>21</v>
      </c>
      <c r="E17" s="31">
        <v>21</v>
      </c>
      <c r="F17" s="32"/>
      <c r="G17" s="3"/>
      <c r="H17" s="3"/>
      <c r="I17" s="3"/>
      <c r="J17" s="3"/>
      <c r="K17" s="3"/>
      <c r="L17" s="3"/>
      <c r="M17" s="3"/>
      <c r="N17" s="3"/>
      <c r="O17" s="3"/>
      <c r="P17" s="3"/>
      <c r="Q17" s="3"/>
      <c r="R17" s="3"/>
      <c r="S17" s="3"/>
      <c r="T17" s="3"/>
      <c r="U17" s="3"/>
      <c r="V17" s="3"/>
      <c r="W17" s="3"/>
      <c r="X17" s="3"/>
      <c r="Y17" s="3"/>
      <c r="Z17" s="3"/>
    </row>
    <row r="18" spans="1:26" ht="18.75" customHeight="1">
      <c r="A18" s="102"/>
      <c r="B18" s="55" t="s">
        <v>45</v>
      </c>
      <c r="C18" s="34">
        <f>C16*C17</f>
        <v>400</v>
      </c>
      <c r="D18" s="34">
        <f t="shared" ref="D18:E18" si="6">D16*D17</f>
        <v>630</v>
      </c>
      <c r="E18" s="34">
        <f t="shared" si="6"/>
        <v>630</v>
      </c>
      <c r="F18" s="35" t="s">
        <v>14</v>
      </c>
      <c r="G18" s="3"/>
      <c r="H18" s="3"/>
      <c r="I18" s="3"/>
      <c r="J18" s="3"/>
      <c r="K18" s="3"/>
      <c r="L18" s="3"/>
      <c r="M18" s="3"/>
      <c r="N18" s="3"/>
      <c r="O18" s="3"/>
      <c r="P18" s="3"/>
      <c r="Q18" s="3"/>
      <c r="R18" s="3"/>
      <c r="S18" s="3"/>
      <c r="T18" s="3"/>
      <c r="U18" s="3"/>
      <c r="V18" s="3"/>
      <c r="W18" s="3"/>
      <c r="X18" s="3"/>
      <c r="Y18" s="3"/>
      <c r="Z18" s="3"/>
    </row>
    <row r="19" spans="1:26" ht="23.25">
      <c r="A19" s="102"/>
      <c r="B19" s="45" t="s">
        <v>32</v>
      </c>
      <c r="C19" s="37">
        <f>C13*C18</f>
        <v>3332000</v>
      </c>
      <c r="D19" s="37">
        <f t="shared" ref="D19:E19" si="7">D13*D18</f>
        <v>5247900</v>
      </c>
      <c r="E19" s="37">
        <f t="shared" si="7"/>
        <v>5247900</v>
      </c>
      <c r="F19" s="38"/>
      <c r="G19" s="3"/>
      <c r="H19" s="3"/>
      <c r="I19" s="3"/>
      <c r="J19" s="3"/>
      <c r="K19" s="3"/>
      <c r="L19" s="3"/>
      <c r="M19" s="3"/>
      <c r="N19" s="3"/>
      <c r="O19" s="3"/>
      <c r="P19" s="3"/>
      <c r="Q19" s="3"/>
      <c r="R19" s="3"/>
      <c r="S19" s="3"/>
      <c r="T19" s="3"/>
      <c r="U19" s="3"/>
      <c r="V19" s="3"/>
      <c r="W19" s="3"/>
      <c r="X19" s="3"/>
      <c r="Y19" s="3"/>
      <c r="Z19" s="3"/>
    </row>
    <row r="20" spans="1:26" ht="12.75" customHeight="1">
      <c r="A20" s="28"/>
      <c r="B20" s="29"/>
      <c r="C20" s="43"/>
      <c r="D20" s="43"/>
      <c r="E20" s="43"/>
      <c r="F20" s="30"/>
      <c r="G20" s="3"/>
      <c r="H20" s="3"/>
      <c r="I20" s="3"/>
      <c r="J20" s="3"/>
      <c r="K20" s="3"/>
      <c r="L20" s="3"/>
      <c r="M20" s="3"/>
      <c r="N20" s="3"/>
      <c r="O20" s="3"/>
      <c r="P20" s="3"/>
      <c r="Q20" s="3"/>
      <c r="R20" s="3"/>
      <c r="S20" s="3"/>
      <c r="T20" s="3"/>
      <c r="U20" s="3"/>
      <c r="V20" s="3"/>
      <c r="W20" s="3"/>
      <c r="X20" s="3"/>
      <c r="Y20" s="3"/>
      <c r="Z20" s="3"/>
    </row>
    <row r="21" spans="1:26" ht="18.75" customHeight="1">
      <c r="A21" s="103" t="s">
        <v>66</v>
      </c>
      <c r="B21" s="33" t="s">
        <v>38</v>
      </c>
      <c r="C21" s="40">
        <v>5</v>
      </c>
      <c r="D21" s="40">
        <v>5</v>
      </c>
      <c r="E21" s="40">
        <v>5</v>
      </c>
      <c r="F21" s="38"/>
      <c r="G21" s="3"/>
      <c r="H21" s="3"/>
      <c r="I21" s="3"/>
      <c r="J21" s="3"/>
      <c r="K21" s="3"/>
      <c r="L21" s="3"/>
      <c r="M21" s="3"/>
      <c r="N21" s="3"/>
      <c r="O21" s="3"/>
      <c r="P21" s="3"/>
      <c r="Q21" s="3"/>
      <c r="R21" s="3"/>
      <c r="S21" s="3"/>
      <c r="T21" s="3"/>
      <c r="U21" s="3"/>
      <c r="V21" s="3"/>
      <c r="W21" s="3"/>
      <c r="X21" s="3"/>
      <c r="Y21" s="3"/>
      <c r="Z21" s="3"/>
    </row>
    <row r="22" spans="1:26" ht="18.75" customHeight="1">
      <c r="A22" s="103"/>
      <c r="B22" s="33" t="s">
        <v>47</v>
      </c>
      <c r="C22" s="40">
        <v>1000</v>
      </c>
      <c r="D22" s="40">
        <v>1000</v>
      </c>
      <c r="E22" s="40">
        <v>1000</v>
      </c>
      <c r="F22" s="38"/>
      <c r="G22" s="3"/>
      <c r="H22" s="3"/>
      <c r="I22" s="3"/>
      <c r="J22" s="3"/>
      <c r="K22" s="3"/>
      <c r="L22" s="3"/>
      <c r="M22" s="3"/>
      <c r="N22" s="3"/>
      <c r="O22" s="3"/>
      <c r="P22" s="3"/>
      <c r="Q22" s="3"/>
      <c r="R22" s="3"/>
      <c r="S22" s="3"/>
      <c r="T22" s="3"/>
      <c r="U22" s="3"/>
      <c r="V22" s="3"/>
      <c r="W22" s="3"/>
      <c r="X22" s="3"/>
      <c r="Y22" s="3"/>
      <c r="Z22" s="3"/>
    </row>
    <row r="23" spans="1:26" ht="18.75" customHeight="1">
      <c r="A23" s="103"/>
      <c r="B23" s="33" t="s">
        <v>48</v>
      </c>
      <c r="C23" s="40">
        <v>4</v>
      </c>
      <c r="D23" s="40">
        <v>4</v>
      </c>
      <c r="E23" s="40">
        <v>4</v>
      </c>
      <c r="F23" s="38"/>
      <c r="G23" s="3"/>
      <c r="H23" s="3"/>
      <c r="I23" s="3"/>
      <c r="J23" s="3"/>
      <c r="K23" s="3"/>
      <c r="L23" s="3"/>
      <c r="M23" s="3"/>
      <c r="N23" s="3"/>
      <c r="O23" s="3"/>
      <c r="P23" s="3"/>
      <c r="Q23" s="3"/>
      <c r="R23" s="3"/>
      <c r="S23" s="3"/>
      <c r="T23" s="3"/>
      <c r="U23" s="3"/>
      <c r="V23" s="3"/>
      <c r="W23" s="3"/>
      <c r="X23" s="3"/>
      <c r="Y23" s="3"/>
      <c r="Z23" s="3"/>
    </row>
    <row r="24" spans="1:26" ht="18.75" customHeight="1">
      <c r="A24" s="103"/>
      <c r="B24" s="33" t="s">
        <v>49</v>
      </c>
      <c r="C24" s="40">
        <v>14</v>
      </c>
      <c r="D24" s="40">
        <v>14</v>
      </c>
      <c r="E24" s="40">
        <v>14</v>
      </c>
      <c r="F24" s="38"/>
      <c r="G24" s="3"/>
      <c r="H24" s="3"/>
      <c r="I24" s="3"/>
      <c r="J24" s="3"/>
      <c r="K24" s="3"/>
      <c r="L24" s="3"/>
      <c r="M24" s="3"/>
      <c r="N24" s="3"/>
      <c r="O24" s="3"/>
      <c r="P24" s="3"/>
      <c r="Q24" s="3"/>
      <c r="R24" s="3"/>
      <c r="S24" s="3"/>
      <c r="T24" s="3"/>
      <c r="U24" s="3"/>
      <c r="V24" s="3"/>
      <c r="W24" s="3"/>
      <c r="X24" s="3"/>
      <c r="Y24" s="3"/>
      <c r="Z24" s="3"/>
    </row>
    <row r="25" spans="1:26" ht="18.75" customHeight="1">
      <c r="A25" s="103"/>
      <c r="B25" s="33" t="s">
        <v>31</v>
      </c>
      <c r="C25" s="37">
        <f>C21*C22*C23*C24</f>
        <v>280000</v>
      </c>
      <c r="D25" s="37">
        <f t="shared" ref="D25:E25" si="8">D21*D22*D23*D24</f>
        <v>280000</v>
      </c>
      <c r="E25" s="37">
        <f t="shared" si="8"/>
        <v>280000</v>
      </c>
      <c r="F25" s="38"/>
      <c r="G25" s="3"/>
      <c r="H25" s="3"/>
      <c r="I25" s="3"/>
      <c r="J25" s="3"/>
      <c r="K25" s="3"/>
      <c r="L25" s="3"/>
      <c r="M25" s="3"/>
      <c r="N25" s="3"/>
      <c r="O25" s="3"/>
      <c r="P25" s="3"/>
      <c r="Q25" s="3"/>
      <c r="R25" s="3"/>
      <c r="S25" s="3"/>
      <c r="T25" s="3"/>
      <c r="U25" s="3"/>
      <c r="V25" s="3"/>
      <c r="W25" s="3"/>
      <c r="X25" s="3"/>
      <c r="Y25" s="3"/>
      <c r="Z25" s="3"/>
    </row>
    <row r="26" spans="1:26" ht="18.75" customHeight="1">
      <c r="A26" s="103"/>
      <c r="B26" s="53" t="s">
        <v>28</v>
      </c>
      <c r="C26" s="9">
        <v>0.7</v>
      </c>
      <c r="D26" s="9">
        <v>0.7</v>
      </c>
      <c r="E26" s="9">
        <v>0.7</v>
      </c>
      <c r="F26" s="78"/>
      <c r="G26" s="3"/>
      <c r="H26" s="3"/>
      <c r="I26" s="3"/>
      <c r="J26" s="3"/>
      <c r="K26" s="3"/>
      <c r="L26" s="3"/>
      <c r="M26" s="3"/>
      <c r="N26" s="3"/>
      <c r="O26" s="3"/>
      <c r="P26" s="3"/>
      <c r="Q26" s="3"/>
      <c r="R26" s="3"/>
      <c r="S26" s="3"/>
      <c r="T26" s="3"/>
      <c r="U26" s="3"/>
      <c r="V26" s="3"/>
      <c r="W26" s="3"/>
      <c r="X26" s="3"/>
      <c r="Y26" s="3"/>
      <c r="Z26" s="3"/>
    </row>
    <row r="27" spans="1:26" ht="23.25">
      <c r="A27" s="103"/>
      <c r="B27" s="42" t="s">
        <v>50</v>
      </c>
      <c r="C27" s="37">
        <f>C25*C26</f>
        <v>196000</v>
      </c>
      <c r="D27" s="37">
        <f t="shared" ref="D27:E27" si="9">D25*D9</f>
        <v>196000</v>
      </c>
      <c r="E27" s="37">
        <f t="shared" si="9"/>
        <v>196000</v>
      </c>
      <c r="F27" s="38"/>
      <c r="G27" s="3"/>
      <c r="H27" s="3"/>
      <c r="I27" s="3"/>
      <c r="J27" s="3"/>
      <c r="K27" s="3"/>
      <c r="L27" s="3"/>
      <c r="M27" s="3"/>
      <c r="N27" s="3"/>
      <c r="O27" s="3"/>
      <c r="P27" s="3"/>
      <c r="Q27" s="3"/>
      <c r="R27" s="3"/>
      <c r="S27" s="3"/>
      <c r="T27" s="3"/>
      <c r="U27" s="3"/>
      <c r="V27" s="3"/>
      <c r="W27" s="3"/>
      <c r="X27" s="3"/>
      <c r="Y27" s="3"/>
      <c r="Z27" s="3"/>
    </row>
    <row r="28" spans="1:26" ht="23.25">
      <c r="A28" s="103"/>
      <c r="B28" s="36" t="s">
        <v>35</v>
      </c>
      <c r="C28" s="37">
        <f>C27*C11</f>
        <v>176400</v>
      </c>
      <c r="D28" s="37">
        <f>D27*D11</f>
        <v>176400</v>
      </c>
      <c r="E28" s="37">
        <f>E27*E11</f>
        <v>176400</v>
      </c>
      <c r="F28" s="38"/>
      <c r="G28" s="3"/>
      <c r="H28" s="3"/>
      <c r="I28" s="3"/>
      <c r="J28" s="3"/>
      <c r="K28" s="3"/>
      <c r="L28" s="3"/>
      <c r="M28" s="3"/>
      <c r="N28" s="3"/>
      <c r="O28" s="3"/>
      <c r="P28" s="3"/>
      <c r="Q28" s="3"/>
      <c r="R28" s="3"/>
      <c r="S28" s="3"/>
      <c r="T28" s="3"/>
      <c r="U28" s="3"/>
      <c r="V28" s="3"/>
      <c r="W28" s="3"/>
      <c r="X28" s="3"/>
      <c r="Y28" s="3"/>
      <c r="Z28" s="3"/>
    </row>
    <row r="29" spans="1:26" ht="18.75" customHeight="1">
      <c r="A29" s="71" t="s">
        <v>67</v>
      </c>
      <c r="B29" s="29"/>
      <c r="C29" s="43"/>
      <c r="D29" s="43"/>
      <c r="E29" s="43"/>
      <c r="F29" s="30"/>
      <c r="G29" s="3"/>
      <c r="H29" s="3"/>
      <c r="I29" s="3"/>
      <c r="J29" s="3"/>
      <c r="K29" s="3"/>
      <c r="L29" s="3"/>
      <c r="M29" s="3"/>
      <c r="N29" s="3"/>
      <c r="O29" s="3"/>
      <c r="P29" s="3"/>
      <c r="Q29" s="3"/>
      <c r="R29" s="3"/>
      <c r="S29" s="3"/>
      <c r="T29" s="3"/>
      <c r="U29" s="3"/>
      <c r="V29" s="3"/>
      <c r="W29" s="3"/>
      <c r="X29" s="3"/>
      <c r="Y29" s="3"/>
      <c r="Z29" s="3"/>
    </row>
    <row r="30" spans="1:26" ht="12.75" customHeight="1">
      <c r="A30" s="61"/>
      <c r="B30" s="62"/>
      <c r="C30" s="43"/>
      <c r="D30" s="43"/>
      <c r="E30" s="43"/>
      <c r="F30" s="48"/>
      <c r="G30" s="3"/>
      <c r="H30" s="3"/>
      <c r="I30" s="3"/>
      <c r="J30" s="3"/>
      <c r="K30" s="3"/>
      <c r="L30" s="3"/>
      <c r="M30" s="3"/>
      <c r="N30" s="3"/>
      <c r="O30" s="3"/>
      <c r="P30" s="3"/>
      <c r="Q30" s="3"/>
      <c r="R30" s="3"/>
      <c r="S30" s="3"/>
      <c r="T30" s="3"/>
      <c r="U30" s="3"/>
      <c r="V30" s="3"/>
      <c r="W30" s="3"/>
      <c r="X30" s="3"/>
      <c r="Y30" s="3"/>
      <c r="Z30" s="3"/>
    </row>
    <row r="31" spans="1:26" ht="18.75" customHeight="1">
      <c r="A31" s="104" t="s">
        <v>39</v>
      </c>
      <c r="B31" s="33" t="s">
        <v>30</v>
      </c>
      <c r="C31" s="41">
        <v>750000</v>
      </c>
      <c r="D31" s="41">
        <v>750000</v>
      </c>
      <c r="E31" s="41">
        <v>750000</v>
      </c>
      <c r="F31" s="49"/>
      <c r="G31" s="3"/>
      <c r="H31" s="3"/>
      <c r="I31" s="3"/>
      <c r="J31" s="3"/>
      <c r="K31" s="3"/>
      <c r="L31" s="3"/>
      <c r="M31" s="3"/>
      <c r="N31" s="3"/>
      <c r="O31" s="3"/>
      <c r="P31" s="3"/>
      <c r="Q31" s="3"/>
      <c r="R31" s="3"/>
      <c r="S31" s="3"/>
      <c r="T31" s="3"/>
      <c r="U31" s="3"/>
      <c r="V31" s="3"/>
      <c r="W31" s="3"/>
      <c r="X31" s="3"/>
      <c r="Y31" s="3"/>
      <c r="Z31" s="3"/>
    </row>
    <row r="32" spans="1:26" ht="27">
      <c r="A32" s="104"/>
      <c r="B32" s="42" t="s">
        <v>34</v>
      </c>
      <c r="C32" s="37">
        <f>(C40*((C16*C17)/(C14*C15)))*C9</f>
        <v>3262222.2222222215</v>
      </c>
      <c r="D32" s="37">
        <f>(D40*((D16*D17)/(D14*D15)))*D9</f>
        <v>5138000</v>
      </c>
      <c r="E32" s="37">
        <f>(E40*((E16*E17)/(E14*E15)))*E9</f>
        <v>5138000</v>
      </c>
      <c r="F32" s="49" t="s">
        <v>18</v>
      </c>
      <c r="G32" s="27"/>
      <c r="H32" s="3"/>
      <c r="I32" s="3"/>
      <c r="J32" s="3"/>
      <c r="K32" s="3"/>
      <c r="L32" s="3"/>
      <c r="M32" s="3"/>
      <c r="N32" s="3"/>
      <c r="O32" s="3"/>
      <c r="P32" s="3"/>
      <c r="Q32" s="3"/>
      <c r="R32" s="3"/>
      <c r="S32" s="3"/>
      <c r="T32" s="3"/>
      <c r="U32" s="3"/>
      <c r="V32" s="3"/>
      <c r="W32" s="3"/>
      <c r="X32" s="3"/>
      <c r="Y32" s="3"/>
      <c r="Z32" s="3"/>
    </row>
    <row r="33" spans="1:26" ht="23.25">
      <c r="A33" s="104"/>
      <c r="B33" s="42" t="s">
        <v>43</v>
      </c>
      <c r="C33" s="37">
        <f>(C40*(1-(C16*C17)/(C14*C15)))</f>
        <v>2679682.5396825401</v>
      </c>
      <c r="D33" s="37">
        <f>(D40*(1-(D16*D17)/(D14*D15)))</f>
        <v>0</v>
      </c>
      <c r="E33" s="37">
        <f>(E40*(1-(E16*E17)/(E14*E15)))</f>
        <v>0</v>
      </c>
      <c r="F33" s="49"/>
      <c r="G33" s="27"/>
      <c r="H33" s="3"/>
      <c r="I33" s="3"/>
      <c r="J33" s="3"/>
      <c r="K33" s="3"/>
      <c r="L33" s="3"/>
      <c r="M33" s="3"/>
      <c r="N33" s="3"/>
      <c r="O33" s="3"/>
      <c r="P33" s="3"/>
      <c r="Q33" s="3"/>
      <c r="R33" s="3"/>
      <c r="S33" s="3"/>
      <c r="T33" s="3"/>
      <c r="U33" s="3"/>
      <c r="V33" s="3"/>
      <c r="W33" s="3"/>
      <c r="X33" s="3"/>
      <c r="Y33" s="3"/>
      <c r="Z33" s="3"/>
    </row>
    <row r="34" spans="1:26" ht="27">
      <c r="A34" s="104"/>
      <c r="B34" s="42" t="s">
        <v>33</v>
      </c>
      <c r="C34" s="37">
        <f>C27</f>
        <v>196000</v>
      </c>
      <c r="D34" s="37">
        <f>D27</f>
        <v>196000</v>
      </c>
      <c r="E34" s="37">
        <f>E27</f>
        <v>196000</v>
      </c>
      <c r="F34" s="49"/>
      <c r="G34" s="27"/>
      <c r="H34" s="3"/>
      <c r="I34" s="3"/>
      <c r="J34" s="3"/>
      <c r="K34" s="3"/>
      <c r="L34" s="3"/>
      <c r="M34" s="3"/>
      <c r="N34" s="3"/>
      <c r="O34" s="3"/>
      <c r="P34" s="3"/>
      <c r="Q34" s="3"/>
      <c r="R34" s="3"/>
      <c r="S34" s="3"/>
      <c r="T34" s="3"/>
      <c r="U34" s="3"/>
      <c r="V34" s="3"/>
      <c r="W34" s="3"/>
      <c r="X34" s="3"/>
      <c r="Y34" s="3"/>
      <c r="Z34" s="3"/>
    </row>
    <row r="35" spans="1:26">
      <c r="A35" s="104"/>
      <c r="B35" s="63"/>
      <c r="C35" s="63"/>
      <c r="D35" s="63"/>
      <c r="E35" s="63"/>
      <c r="F35" s="49"/>
      <c r="G35" s="27"/>
      <c r="H35" s="3"/>
      <c r="I35" s="3"/>
      <c r="J35" s="3"/>
      <c r="K35" s="3"/>
      <c r="L35" s="3"/>
      <c r="M35" s="3"/>
      <c r="N35" s="3"/>
      <c r="O35" s="3"/>
      <c r="P35" s="3"/>
      <c r="Q35" s="3"/>
      <c r="R35" s="3"/>
      <c r="S35" s="3"/>
      <c r="T35" s="3"/>
      <c r="U35" s="3"/>
      <c r="V35" s="3"/>
      <c r="W35" s="3"/>
      <c r="X35" s="3"/>
      <c r="Y35" s="3"/>
      <c r="Z35" s="3"/>
    </row>
    <row r="36" spans="1:26" ht="18.75" customHeight="1">
      <c r="A36" s="104"/>
      <c r="B36" s="36" t="s">
        <v>51</v>
      </c>
      <c r="C36" s="37">
        <f>SUM(C32:C34)+C31</f>
        <v>6887904.7619047612</v>
      </c>
      <c r="D36" s="37">
        <f t="shared" ref="D36:E36" si="10">SUM(D32:D34)+D31</f>
        <v>6084000</v>
      </c>
      <c r="E36" s="37">
        <f t="shared" si="10"/>
        <v>6084000</v>
      </c>
      <c r="F36" s="59" t="s">
        <v>56</v>
      </c>
      <c r="G36" s="27"/>
      <c r="H36" s="3"/>
      <c r="I36" s="3"/>
      <c r="J36" s="3"/>
      <c r="K36" s="3"/>
      <c r="L36" s="3"/>
      <c r="M36" s="3"/>
      <c r="N36" s="3"/>
      <c r="O36" s="3"/>
      <c r="P36" s="3"/>
      <c r="Q36" s="3"/>
      <c r="R36" s="3"/>
      <c r="S36" s="3"/>
      <c r="T36" s="3"/>
      <c r="U36" s="3"/>
      <c r="V36" s="3"/>
      <c r="W36" s="3"/>
      <c r="X36" s="3"/>
      <c r="Y36" s="3"/>
      <c r="Z36" s="3"/>
    </row>
    <row r="37" spans="1:26" ht="18.75" customHeight="1" thickBot="1">
      <c r="A37" s="104"/>
      <c r="B37" s="73" t="s">
        <v>36</v>
      </c>
      <c r="C37" s="74">
        <f>C19+C28</f>
        <v>3508400</v>
      </c>
      <c r="D37" s="74">
        <f>D19+D28</f>
        <v>5424300</v>
      </c>
      <c r="E37" s="74">
        <f>E19+E28</f>
        <v>5424300</v>
      </c>
      <c r="F37" s="59" t="s">
        <v>57</v>
      </c>
      <c r="G37" s="27"/>
      <c r="H37" s="3"/>
      <c r="I37" s="3"/>
      <c r="J37" s="3"/>
      <c r="K37" s="3"/>
      <c r="L37" s="3"/>
      <c r="M37" s="3"/>
      <c r="N37" s="3"/>
      <c r="O37" s="3"/>
      <c r="P37" s="3"/>
      <c r="Q37" s="3"/>
      <c r="R37" s="3"/>
      <c r="S37" s="3"/>
      <c r="T37" s="3"/>
      <c r="U37" s="3"/>
      <c r="V37" s="3"/>
      <c r="W37" s="3"/>
      <c r="X37" s="3"/>
      <c r="Y37" s="3"/>
      <c r="Z37" s="3"/>
    </row>
    <row r="38" spans="1:26" ht="42.75" thickBot="1">
      <c r="A38" s="105"/>
      <c r="B38" s="75" t="s">
        <v>19</v>
      </c>
      <c r="C38" s="76">
        <f>C36-C37</f>
        <v>3379504.7619047612</v>
      </c>
      <c r="D38" s="76">
        <f t="shared" ref="D38:E38" si="11">D36-D37</f>
        <v>659700</v>
      </c>
      <c r="E38" s="77">
        <f t="shared" si="11"/>
        <v>659700</v>
      </c>
      <c r="F38" s="72" t="s">
        <v>41</v>
      </c>
      <c r="G38" s="3"/>
      <c r="H38" s="3"/>
      <c r="I38" s="3"/>
      <c r="J38" s="3"/>
      <c r="K38" s="3"/>
      <c r="L38" s="3"/>
      <c r="M38" s="3"/>
      <c r="N38" s="3"/>
      <c r="O38" s="3"/>
      <c r="P38" s="3"/>
      <c r="Q38" s="3"/>
      <c r="R38" s="3"/>
      <c r="S38" s="3"/>
      <c r="T38" s="3"/>
      <c r="U38" s="3"/>
      <c r="V38" s="3"/>
      <c r="W38" s="3"/>
      <c r="X38" s="3"/>
      <c r="Y38" s="3"/>
      <c r="Z38" s="3"/>
    </row>
    <row r="39" spans="1:26" ht="12.75" customHeight="1">
      <c r="A39" s="39"/>
      <c r="B39" s="30"/>
      <c r="C39" s="46"/>
      <c r="D39" s="46"/>
      <c r="E39" s="46"/>
      <c r="F39" s="30"/>
      <c r="G39" s="3"/>
      <c r="H39" s="3"/>
      <c r="I39" s="3"/>
      <c r="J39" s="3"/>
      <c r="K39" s="3"/>
      <c r="L39" s="3"/>
      <c r="M39" s="3"/>
      <c r="N39" s="3"/>
      <c r="O39" s="3"/>
      <c r="P39" s="3"/>
      <c r="Q39" s="3"/>
      <c r="R39" s="3"/>
      <c r="S39" s="3"/>
      <c r="T39" s="3"/>
      <c r="U39" s="3"/>
      <c r="V39" s="3"/>
      <c r="W39" s="3"/>
      <c r="X39" s="3"/>
      <c r="Y39" s="3"/>
      <c r="Z39" s="3"/>
    </row>
    <row r="40" spans="1:26" ht="18.75" customHeight="1">
      <c r="A40" s="60" t="s">
        <v>58</v>
      </c>
      <c r="B40" s="33" t="s">
        <v>29</v>
      </c>
      <c r="C40" s="41">
        <v>7340000</v>
      </c>
      <c r="D40" s="41">
        <v>7340000</v>
      </c>
      <c r="E40" s="41">
        <v>7340000</v>
      </c>
      <c r="F40" s="49"/>
      <c r="G40" s="3"/>
      <c r="H40" s="3"/>
      <c r="I40" s="3"/>
      <c r="J40" s="3"/>
      <c r="K40" s="3"/>
      <c r="L40" s="3"/>
      <c r="M40" s="3"/>
      <c r="N40" s="3"/>
      <c r="O40" s="3"/>
      <c r="P40" s="3"/>
      <c r="Q40" s="3"/>
      <c r="R40" s="3"/>
      <c r="S40" s="3"/>
      <c r="T40" s="3"/>
      <c r="U40" s="3"/>
      <c r="V40" s="3"/>
      <c r="W40" s="3"/>
      <c r="X40" s="3"/>
      <c r="Y40" s="3"/>
      <c r="Z40" s="3"/>
    </row>
    <row r="41" spans="1:26" ht="12.75" customHeight="1">
      <c r="A41" s="3"/>
      <c r="B41" s="1"/>
      <c r="C41" s="12"/>
      <c r="D41" s="12"/>
      <c r="E41" s="12"/>
      <c r="F41" s="1"/>
      <c r="G41" s="3"/>
      <c r="H41" s="3"/>
      <c r="I41" s="3"/>
      <c r="J41" s="3"/>
      <c r="K41" s="3"/>
      <c r="L41" s="3"/>
      <c r="M41" s="3"/>
      <c r="N41" s="3"/>
      <c r="O41" s="3"/>
      <c r="P41" s="3"/>
      <c r="Q41" s="3"/>
      <c r="R41" s="3"/>
      <c r="S41" s="3"/>
      <c r="T41" s="3"/>
      <c r="U41" s="3"/>
      <c r="V41" s="3"/>
      <c r="W41" s="3"/>
      <c r="X41" s="3"/>
      <c r="Y41" s="3"/>
      <c r="Z41" s="3"/>
    </row>
    <row r="42" spans="1:26" ht="18.75" customHeight="1">
      <c r="A42" s="99" t="s">
        <v>52</v>
      </c>
      <c r="B42" s="10" t="s">
        <v>15</v>
      </c>
      <c r="C42" s="8">
        <v>33</v>
      </c>
      <c r="D42" s="8">
        <v>33</v>
      </c>
      <c r="E42" s="8">
        <v>33</v>
      </c>
      <c r="F42" s="6"/>
      <c r="G42" s="3"/>
      <c r="H42" s="3"/>
      <c r="I42" s="3"/>
      <c r="J42" s="3"/>
      <c r="K42" s="3"/>
      <c r="L42" s="3"/>
      <c r="M42" s="3"/>
      <c r="N42" s="3"/>
      <c r="O42" s="3"/>
      <c r="P42" s="3"/>
      <c r="Q42" s="3"/>
      <c r="R42" s="3"/>
      <c r="S42" s="3"/>
      <c r="T42" s="3"/>
      <c r="U42" s="3"/>
      <c r="V42" s="3"/>
      <c r="W42" s="3"/>
      <c r="X42" s="3"/>
      <c r="Y42" s="3"/>
      <c r="Z42" s="3"/>
    </row>
    <row r="43" spans="1:26" ht="18.75" customHeight="1">
      <c r="A43" s="100"/>
      <c r="B43" s="6" t="s">
        <v>16</v>
      </c>
      <c r="C43" s="11">
        <f>C18/C42</f>
        <v>12.121212121212121</v>
      </c>
      <c r="D43" s="11">
        <f>D18/D42</f>
        <v>19.09090909090909</v>
      </c>
      <c r="E43" s="11">
        <f>E18/E42</f>
        <v>19.09090909090909</v>
      </c>
      <c r="F43" s="6"/>
      <c r="G43" s="3"/>
      <c r="H43" s="3"/>
      <c r="I43" s="3"/>
      <c r="J43" s="3"/>
      <c r="K43" s="3"/>
      <c r="L43" s="3"/>
      <c r="M43" s="3"/>
      <c r="N43" s="3"/>
      <c r="O43" s="3"/>
      <c r="P43" s="3"/>
      <c r="Q43" s="3"/>
      <c r="R43" s="3"/>
      <c r="S43" s="3"/>
      <c r="T43" s="3"/>
      <c r="U43" s="3"/>
      <c r="V43" s="3"/>
      <c r="W43" s="3"/>
      <c r="X43" s="3"/>
      <c r="Y43" s="3"/>
      <c r="Z43" s="3"/>
    </row>
    <row r="44" spans="1:26" ht="18.75" customHeight="1">
      <c r="A44" s="101"/>
      <c r="B44" s="6" t="s">
        <v>17</v>
      </c>
      <c r="C44" s="11">
        <f>C43</f>
        <v>12.121212121212121</v>
      </c>
      <c r="D44" s="11">
        <f t="shared" ref="D44:E44" si="12">C44+D43</f>
        <v>31.212121212121211</v>
      </c>
      <c r="E44" s="11">
        <f t="shared" si="12"/>
        <v>50.303030303030297</v>
      </c>
      <c r="F44" s="57" t="s">
        <v>53</v>
      </c>
      <c r="G44" s="3"/>
      <c r="H44" s="3"/>
      <c r="I44" s="3"/>
      <c r="J44" s="3"/>
      <c r="K44" s="3"/>
      <c r="L44" s="3"/>
      <c r="M44" s="3"/>
      <c r="N44" s="3"/>
      <c r="O44" s="3"/>
      <c r="P44" s="3"/>
      <c r="Q44" s="3"/>
      <c r="R44" s="3"/>
      <c r="S44" s="3"/>
      <c r="T44" s="3"/>
      <c r="U44" s="3"/>
      <c r="V44" s="3"/>
      <c r="W44" s="3"/>
      <c r="X44" s="3"/>
      <c r="Y44" s="3"/>
      <c r="Z44" s="3"/>
    </row>
    <row r="45" spans="1:26" ht="18.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8.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8.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8.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8.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8.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8.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8.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8.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8.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8.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8.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8.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8.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8.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8.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8.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8.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8.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8.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8.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8.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8.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8.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8.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8.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8.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8.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8.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8.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8.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8.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8.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8.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8.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8.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8.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8.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8.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8.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8.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8.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8.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8.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8.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8.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8.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8.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8.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8.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8.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8.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8.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8.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8.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8.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8.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8.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8.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8.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8.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8.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8.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8.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8.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8.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8.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8.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8.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8.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8.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8.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8.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8.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8.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8.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8.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8.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8.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8.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8.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8.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8.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8.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8.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8.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8.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8.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8.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8.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8.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8.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8.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8.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8.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8.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8.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8.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8.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8.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8.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8.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8.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8.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8.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8.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8.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8.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8.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8.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8.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8.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8.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8.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8.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8.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8.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8.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8.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8.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8.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8.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8.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8.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8.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8.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8.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8.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8.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8.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8.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8.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8.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8.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8.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8.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8.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8.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8.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8.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8.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8.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8.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8.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8.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8.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8.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8.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8.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8.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8.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8.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8.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8.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8.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8.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8.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8.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8.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8.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8.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8.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8.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8.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8.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8.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8.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8.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8.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8.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8.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8.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8.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8.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8.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8.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8.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8.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8.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8.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8.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8.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8.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8.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8.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8.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8.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8.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8.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8.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8.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8.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8.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8.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8.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8.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8.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8.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8.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8.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8.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8.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8.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8.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8.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8.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8.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8.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8.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8.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8.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8.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8.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8.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8.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8.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8.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8.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8.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8.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8.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8.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8.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8.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8.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8.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8.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8.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8.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8.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8.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8.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8.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8.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8.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8.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8.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8.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8.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8.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8.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8.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8.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8.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8.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8.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8.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8.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8.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8.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8.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8.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8.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8.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8.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8.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8.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8.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8.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8.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8.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8.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8.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8.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8.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8.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8.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8.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8.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8.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8.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8.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8.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8.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8.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8.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8.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8.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8.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8.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8.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8.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8.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8.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8.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8.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8.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8.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8.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8.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8.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8.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8.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8.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8.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8.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8.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8.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8.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8.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8.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8.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8.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8.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8.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8.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8.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8.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8.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8.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8.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8.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8.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8.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8.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8.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8.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8.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8.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8.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8.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8.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8.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8.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8.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8.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8.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8.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8.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8.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8.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8.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8.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8.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8.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8.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8.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8.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8.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8.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8.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8.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8.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8.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8.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8.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8.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8.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8.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8.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8.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8.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8.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8.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8.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8.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8.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8.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8.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8.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8.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8.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8.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8.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8.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8.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8.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8.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8.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8.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8.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8.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8.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8.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8.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8.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8.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8.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8.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8.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8.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8.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8.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8.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8.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8.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8.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8.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8.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8.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8.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8.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8.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8.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8.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8.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8.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8.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8.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8.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8.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8.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8.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8.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8.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8.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8.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8.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8.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8.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8.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8.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8.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8.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8.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8.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8.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8.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8.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8.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8.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8.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8.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8.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8.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8.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8.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8.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8.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8.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8.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8.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8.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8.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8.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8.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8.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8.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8.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8.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8.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8.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8.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8.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8.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8.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8.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8.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8.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8.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8.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8.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8.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8.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8.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8.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8.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8.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8.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8.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8.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8.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8.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8.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8.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8.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8.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8.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8.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8.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8.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8.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8.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8.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8.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8.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8.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8.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8.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8.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8.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8.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8.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8.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8.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8.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8.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8.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8.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8.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8.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8.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8.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8.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8.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8.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8.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8.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8.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8.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8.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8.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8.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8.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8.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8.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8.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8.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8.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8.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8.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8.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8.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8.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8.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8.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8.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8.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8.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8.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8.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8.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8.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8.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8.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8.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8.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8.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8.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8.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8.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8.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8.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8.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8.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8.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8.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8.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8.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8.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8.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8.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8.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8.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8.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8.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8.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8.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8.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8.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8.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8.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8.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8.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8.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8.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8.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8.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8.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8.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8.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8.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8.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8.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8.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8.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8.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8.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8.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8.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8.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8.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8.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8.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8.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8.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8.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8.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8.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8.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8.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8.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8.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8.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8.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8.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8.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8.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8.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8.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8.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8.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8.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8.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8.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8.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8.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8.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8.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8.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8.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8.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8.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8.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8.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8.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8.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8.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8.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8.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8.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8.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8.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8.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8.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8.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8.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8.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8.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8.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8.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8.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8.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8.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8.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8.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8.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8.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8.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8.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8.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8.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8.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8.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8.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8.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8.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8.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8.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8.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8.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8.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8.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8.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8.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8.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8.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8.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8.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8.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8.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8.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8.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8.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8.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8.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8.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8.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8.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8.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8.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8.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8.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8.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8.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8.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8.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8.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8.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8.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8.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8.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8.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8.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8.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8.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8.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8.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8.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8.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8.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8.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8.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8.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8.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8.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8.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8.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8.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8.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8.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8.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8.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8.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8.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8.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8.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8.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8.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8.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8.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8.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8.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8.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8.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8.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8.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8.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8.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8.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8.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8.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8.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8.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8.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8.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8.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8.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8.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8.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8.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8.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8.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8.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8.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8.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8.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8.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8.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8.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8.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8.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8.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8.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8.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8.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8.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8.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8.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8.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8.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8.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8.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8.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8.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8.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8.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8.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8.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8.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8.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8.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8.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8.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8.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8.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8.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8.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8.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8.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8.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8.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8.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8.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8.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8.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8.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8.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8.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8.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8.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8.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8.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8.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8.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8.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8.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8.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8.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8.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8.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8.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8.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8.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8.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8.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8.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8.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8.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8.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8.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8.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8.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8.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8.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8.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8.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8.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8.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8.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8.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8.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8.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8.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8.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8.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8.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8.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8.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8.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8.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8.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8.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8.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8.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8.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8.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8.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8.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8.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8.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8.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8.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8.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8.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8.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8.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8.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8.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8.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8.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8.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8.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8.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8.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8.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8.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8.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8.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8.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8.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8.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8.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8.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8.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8.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8.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8.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8.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8.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8.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8.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8.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8.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8.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8.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8.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8.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8.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8.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8.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8.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8.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8.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8.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8.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8.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8.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8.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8.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8.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8.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8.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8.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8.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8.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8.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8.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8.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8.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8.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8.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8.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8.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8.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8.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8.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8.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8.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8.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8.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8.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8.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8.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8.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8.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8.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8.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8.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8.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8.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8.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8.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8.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8.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8.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8.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8.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8.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8.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8.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8.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8.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8.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8.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8.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8.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8.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8.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8.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8.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8.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8.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8.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8.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8.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8.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8.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8.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8.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8.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8.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8.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8.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8.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8.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8.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8.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8.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8.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8.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8.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8.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8.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8.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8.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8.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8.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8.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8.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8.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8.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8.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8.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8.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8.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8.7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8.7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8.7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8.7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8.7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8.7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8.7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8.7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8.7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spans="1:26" ht="18.7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spans="1:26" ht="18.7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spans="1:26" ht="18.7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row r="1013" spans="1:26" ht="18.7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row>
    <row r="1014" spans="1:26" ht="18.7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row>
    <row r="1015" spans="1:26" ht="18.7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row>
  </sheetData>
  <mergeCells count="5">
    <mergeCell ref="A42:A44"/>
    <mergeCell ref="A5:A19"/>
    <mergeCell ref="A21:A28"/>
    <mergeCell ref="A31:A38"/>
    <mergeCell ref="A1:F1"/>
  </mergeCells>
  <phoneticPr fontId="3"/>
  <pageMargins left="0.25" right="0.25" top="0.75" bottom="0.75"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zoomScale="70" zoomScaleNormal="70" workbookViewId="0">
      <selection activeCell="F2" sqref="F2:S2"/>
    </sheetView>
  </sheetViews>
  <sheetFormatPr defaultRowHeight="18.75"/>
  <cols>
    <col min="1" max="1" width="9" customWidth="1"/>
    <col min="2" max="2" width="21.375" customWidth="1"/>
    <col min="3" max="3" width="12.875" customWidth="1"/>
    <col min="4" max="4" width="13" bestFit="1" customWidth="1"/>
    <col min="5" max="5" width="15.375" customWidth="1"/>
    <col min="19" max="19" width="12.25" customWidth="1"/>
  </cols>
  <sheetData>
    <row r="1" spans="1:19" ht="25.5">
      <c r="A1" s="90" t="s">
        <v>107</v>
      </c>
    </row>
    <row r="2" spans="1:19" ht="24">
      <c r="A2" s="94" t="s">
        <v>93</v>
      </c>
      <c r="F2" s="111" t="s">
        <v>105</v>
      </c>
      <c r="G2" s="112"/>
      <c r="H2" s="112"/>
      <c r="I2" s="112"/>
      <c r="J2" s="112"/>
      <c r="K2" s="112"/>
      <c r="L2" s="112"/>
      <c r="M2" s="112"/>
      <c r="N2" s="112"/>
      <c r="O2" s="112"/>
      <c r="P2" s="112"/>
      <c r="Q2" s="112"/>
      <c r="R2" s="112"/>
      <c r="S2" s="113"/>
    </row>
    <row r="3" spans="1:19" ht="24">
      <c r="B3" s="92" t="s">
        <v>106</v>
      </c>
      <c r="C3" s="110" t="s">
        <v>99</v>
      </c>
      <c r="D3" s="110"/>
      <c r="E3" s="97">
        <f>E35</f>
        <v>237.2</v>
      </c>
      <c r="F3" s="107" t="s">
        <v>85</v>
      </c>
      <c r="G3" s="108"/>
      <c r="H3" s="108"/>
      <c r="I3" s="108"/>
      <c r="J3" s="108"/>
      <c r="K3" s="108"/>
      <c r="L3" s="108"/>
      <c r="M3" s="108"/>
      <c r="N3" s="109"/>
      <c r="O3" s="107" t="s">
        <v>86</v>
      </c>
      <c r="P3" s="108"/>
      <c r="Q3" s="109"/>
      <c r="R3" s="114" t="s">
        <v>98</v>
      </c>
      <c r="S3" s="116" t="s">
        <v>96</v>
      </c>
    </row>
    <row r="4" spans="1:19" ht="35.25" customHeight="1">
      <c r="A4" s="86" t="s">
        <v>87</v>
      </c>
      <c r="B4" s="86" t="s">
        <v>72</v>
      </c>
      <c r="C4" s="86" t="s">
        <v>88</v>
      </c>
      <c r="D4" s="88" t="s">
        <v>91</v>
      </c>
      <c r="E4" s="88" t="s">
        <v>92</v>
      </c>
      <c r="F4" s="86" t="s">
        <v>73</v>
      </c>
      <c r="G4" s="86" t="s">
        <v>74</v>
      </c>
      <c r="H4" s="86" t="s">
        <v>75</v>
      </c>
      <c r="I4" s="86" t="s">
        <v>76</v>
      </c>
      <c r="J4" s="86" t="s">
        <v>77</v>
      </c>
      <c r="K4" s="86" t="s">
        <v>78</v>
      </c>
      <c r="L4" s="86" t="s">
        <v>79</v>
      </c>
      <c r="M4" s="86" t="s">
        <v>80</v>
      </c>
      <c r="N4" s="86" t="s">
        <v>81</v>
      </c>
      <c r="O4" s="86" t="s">
        <v>82</v>
      </c>
      <c r="P4" s="86" t="s">
        <v>83</v>
      </c>
      <c r="Q4" s="86" t="s">
        <v>84</v>
      </c>
      <c r="R4" s="115"/>
      <c r="S4" s="116"/>
    </row>
    <row r="5" spans="1:19">
      <c r="A5" s="86">
        <v>1</v>
      </c>
      <c r="B5" s="89" t="s">
        <v>100</v>
      </c>
      <c r="C5" s="89" t="s">
        <v>89</v>
      </c>
      <c r="D5" s="89">
        <v>1</v>
      </c>
      <c r="E5" s="89">
        <v>260</v>
      </c>
      <c r="F5" s="91"/>
      <c r="G5" s="91"/>
      <c r="H5" s="91"/>
      <c r="I5" s="91"/>
      <c r="J5" s="91"/>
      <c r="K5" s="91"/>
      <c r="L5" s="91"/>
      <c r="M5" s="91"/>
      <c r="N5" s="91"/>
      <c r="O5" s="91"/>
      <c r="P5" s="91"/>
      <c r="Q5" s="91"/>
      <c r="R5" s="87" t="e">
        <f>SUM(F5:Q5)/COUNT(F5:Q5)*12</f>
        <v>#DIV/0!</v>
      </c>
      <c r="S5" s="87"/>
    </row>
    <row r="6" spans="1:19">
      <c r="A6" s="86">
        <v>2</v>
      </c>
      <c r="B6" s="89" t="s">
        <v>101</v>
      </c>
      <c r="C6" s="89" t="s">
        <v>89</v>
      </c>
      <c r="D6" s="89">
        <v>1</v>
      </c>
      <c r="E6" s="89">
        <v>260</v>
      </c>
      <c r="F6" s="91"/>
      <c r="G6" s="91"/>
      <c r="H6" s="91"/>
      <c r="I6" s="91"/>
      <c r="J6" s="91"/>
      <c r="K6" s="91"/>
      <c r="L6" s="91"/>
      <c r="M6" s="91"/>
      <c r="N6" s="91"/>
      <c r="O6" s="91"/>
      <c r="P6" s="91"/>
      <c r="Q6" s="91"/>
      <c r="R6" s="87" t="e">
        <f t="shared" ref="R6:R34" si="0">SUM(F6:Q6)/COUNT(F6:Q6)*12</f>
        <v>#DIV/0!</v>
      </c>
      <c r="S6" s="87"/>
    </row>
    <row r="7" spans="1:19">
      <c r="A7" s="86">
        <v>3</v>
      </c>
      <c r="B7" s="89" t="s">
        <v>102</v>
      </c>
      <c r="C7" s="89" t="s">
        <v>89</v>
      </c>
      <c r="D7" s="89">
        <v>1</v>
      </c>
      <c r="E7" s="89">
        <v>260</v>
      </c>
      <c r="F7" s="91"/>
      <c r="G7" s="91"/>
      <c r="H7" s="91"/>
      <c r="I7" s="91"/>
      <c r="J7" s="91"/>
      <c r="K7" s="91"/>
      <c r="L7" s="91"/>
      <c r="M7" s="91"/>
      <c r="N7" s="91"/>
      <c r="O7" s="91"/>
      <c r="P7" s="91"/>
      <c r="Q7" s="91"/>
      <c r="R7" s="87" t="e">
        <f t="shared" si="0"/>
        <v>#DIV/0!</v>
      </c>
      <c r="S7" s="87"/>
    </row>
    <row r="8" spans="1:19">
      <c r="A8" s="86">
        <v>4</v>
      </c>
      <c r="B8" s="89" t="s">
        <v>103</v>
      </c>
      <c r="C8" s="89" t="s">
        <v>90</v>
      </c>
      <c r="D8" s="89">
        <v>1</v>
      </c>
      <c r="E8" s="89">
        <f t="shared" ref="E8:E34" si="1">IFERROR(ROUNDDOWN(R8,0),"")</f>
        <v>216</v>
      </c>
      <c r="F8" s="91">
        <v>18</v>
      </c>
      <c r="G8" s="91">
        <v>18</v>
      </c>
      <c r="H8" s="91">
        <v>18</v>
      </c>
      <c r="I8" s="91">
        <v>18</v>
      </c>
      <c r="J8" s="91">
        <v>18</v>
      </c>
      <c r="K8" s="91">
        <v>18</v>
      </c>
      <c r="L8" s="91">
        <v>18</v>
      </c>
      <c r="M8" s="91">
        <v>18</v>
      </c>
      <c r="N8" s="91">
        <v>18</v>
      </c>
      <c r="O8" s="91">
        <v>18</v>
      </c>
      <c r="P8" s="91">
        <v>18</v>
      </c>
      <c r="Q8" s="91">
        <v>18</v>
      </c>
      <c r="R8" s="87">
        <f t="shared" si="0"/>
        <v>216</v>
      </c>
      <c r="S8" s="87"/>
    </row>
    <row r="9" spans="1:19">
      <c r="A9" s="86">
        <v>5</v>
      </c>
      <c r="B9" s="89" t="s">
        <v>104</v>
      </c>
      <c r="C9" s="89" t="s">
        <v>94</v>
      </c>
      <c r="D9" s="89">
        <v>1</v>
      </c>
      <c r="E9" s="89">
        <f t="shared" si="1"/>
        <v>190</v>
      </c>
      <c r="F9" s="91"/>
      <c r="G9" s="91"/>
      <c r="H9" s="91"/>
      <c r="I9" s="91"/>
      <c r="J9" s="91"/>
      <c r="K9" s="91">
        <v>12</v>
      </c>
      <c r="L9" s="91">
        <v>15</v>
      </c>
      <c r="M9" s="91">
        <v>15</v>
      </c>
      <c r="N9" s="91">
        <v>14</v>
      </c>
      <c r="O9" s="91">
        <v>20</v>
      </c>
      <c r="P9" s="91">
        <v>15</v>
      </c>
      <c r="Q9" s="91">
        <v>20</v>
      </c>
      <c r="R9" s="93">
        <f t="shared" si="0"/>
        <v>190.28571428571428</v>
      </c>
      <c r="S9" s="86" t="s">
        <v>97</v>
      </c>
    </row>
    <row r="10" spans="1:19">
      <c r="A10" s="86">
        <v>6</v>
      </c>
      <c r="B10" s="89"/>
      <c r="C10" s="89"/>
      <c r="D10" s="89"/>
      <c r="E10" s="89" t="str">
        <f t="shared" si="1"/>
        <v/>
      </c>
      <c r="F10" s="91"/>
      <c r="G10" s="91"/>
      <c r="H10" s="91"/>
      <c r="I10" s="91"/>
      <c r="J10" s="91"/>
      <c r="K10" s="91"/>
      <c r="L10" s="91"/>
      <c r="M10" s="91"/>
      <c r="N10" s="91"/>
      <c r="O10" s="91"/>
      <c r="P10" s="91"/>
      <c r="Q10" s="91"/>
      <c r="R10" s="87" t="e">
        <f t="shared" si="0"/>
        <v>#DIV/0!</v>
      </c>
      <c r="S10" s="87"/>
    </row>
    <row r="11" spans="1:19">
      <c r="A11" s="86">
        <v>7</v>
      </c>
      <c r="B11" s="89"/>
      <c r="C11" s="89"/>
      <c r="D11" s="89"/>
      <c r="E11" s="89" t="str">
        <f t="shared" si="1"/>
        <v/>
      </c>
      <c r="F11" s="91"/>
      <c r="G11" s="91"/>
      <c r="H11" s="91"/>
      <c r="I11" s="91"/>
      <c r="J11" s="91"/>
      <c r="K11" s="91"/>
      <c r="L11" s="91"/>
      <c r="M11" s="91"/>
      <c r="N11" s="91"/>
      <c r="O11" s="91"/>
      <c r="P11" s="91"/>
      <c r="Q11" s="91"/>
      <c r="R11" s="87" t="e">
        <f t="shared" si="0"/>
        <v>#DIV/0!</v>
      </c>
      <c r="S11" s="87"/>
    </row>
    <row r="12" spans="1:19">
      <c r="A12" s="86">
        <v>8</v>
      </c>
      <c r="B12" s="89"/>
      <c r="C12" s="89"/>
      <c r="D12" s="89"/>
      <c r="E12" s="89" t="str">
        <f t="shared" si="1"/>
        <v/>
      </c>
      <c r="F12" s="91"/>
      <c r="G12" s="91"/>
      <c r="H12" s="91"/>
      <c r="I12" s="91"/>
      <c r="J12" s="91"/>
      <c r="K12" s="91"/>
      <c r="L12" s="91"/>
      <c r="M12" s="91"/>
      <c r="N12" s="91"/>
      <c r="O12" s="91"/>
      <c r="P12" s="91"/>
      <c r="Q12" s="91"/>
      <c r="R12" s="87" t="e">
        <f t="shared" si="0"/>
        <v>#DIV/0!</v>
      </c>
      <c r="S12" s="87"/>
    </row>
    <row r="13" spans="1:19">
      <c r="A13" s="86">
        <v>9</v>
      </c>
      <c r="B13" s="89"/>
      <c r="C13" s="89"/>
      <c r="D13" s="89"/>
      <c r="E13" s="89" t="str">
        <f t="shared" si="1"/>
        <v/>
      </c>
      <c r="F13" s="91"/>
      <c r="G13" s="91"/>
      <c r="H13" s="91"/>
      <c r="I13" s="91"/>
      <c r="J13" s="91"/>
      <c r="K13" s="91"/>
      <c r="L13" s="91"/>
      <c r="M13" s="91"/>
      <c r="N13" s="91"/>
      <c r="O13" s="91"/>
      <c r="P13" s="91"/>
      <c r="Q13" s="91"/>
      <c r="R13" s="87" t="e">
        <f t="shared" si="0"/>
        <v>#DIV/0!</v>
      </c>
      <c r="S13" s="87"/>
    </row>
    <row r="14" spans="1:19">
      <c r="A14" s="86">
        <v>10</v>
      </c>
      <c r="B14" s="89"/>
      <c r="C14" s="89"/>
      <c r="D14" s="89"/>
      <c r="E14" s="89" t="str">
        <f t="shared" si="1"/>
        <v/>
      </c>
      <c r="F14" s="91"/>
      <c r="G14" s="91"/>
      <c r="H14" s="91"/>
      <c r="I14" s="91"/>
      <c r="J14" s="91"/>
      <c r="K14" s="91"/>
      <c r="L14" s="91"/>
      <c r="M14" s="91"/>
      <c r="N14" s="91"/>
      <c r="O14" s="91"/>
      <c r="P14" s="91"/>
      <c r="Q14" s="91"/>
      <c r="R14" s="87" t="e">
        <f t="shared" si="0"/>
        <v>#DIV/0!</v>
      </c>
      <c r="S14" s="87"/>
    </row>
    <row r="15" spans="1:19">
      <c r="A15" s="86">
        <v>11</v>
      </c>
      <c r="B15" s="89"/>
      <c r="C15" s="89"/>
      <c r="D15" s="89"/>
      <c r="E15" s="89" t="str">
        <f t="shared" si="1"/>
        <v/>
      </c>
      <c r="F15" s="91"/>
      <c r="G15" s="91"/>
      <c r="H15" s="91"/>
      <c r="I15" s="91"/>
      <c r="J15" s="91"/>
      <c r="K15" s="91"/>
      <c r="L15" s="91"/>
      <c r="M15" s="91"/>
      <c r="N15" s="91"/>
      <c r="O15" s="91"/>
      <c r="P15" s="91"/>
      <c r="Q15" s="91"/>
      <c r="R15" s="87" t="e">
        <f t="shared" si="0"/>
        <v>#DIV/0!</v>
      </c>
      <c r="S15" s="87"/>
    </row>
    <row r="16" spans="1:19">
      <c r="A16" s="86">
        <v>12</v>
      </c>
      <c r="B16" s="89"/>
      <c r="C16" s="89"/>
      <c r="D16" s="89"/>
      <c r="E16" s="89" t="str">
        <f t="shared" si="1"/>
        <v/>
      </c>
      <c r="F16" s="91"/>
      <c r="G16" s="91"/>
      <c r="H16" s="91"/>
      <c r="I16" s="91"/>
      <c r="J16" s="91"/>
      <c r="K16" s="91"/>
      <c r="L16" s="91"/>
      <c r="M16" s="91"/>
      <c r="N16" s="91"/>
      <c r="O16" s="91"/>
      <c r="P16" s="91"/>
      <c r="Q16" s="91"/>
      <c r="R16" s="87" t="e">
        <f t="shared" si="0"/>
        <v>#DIV/0!</v>
      </c>
      <c r="S16" s="87"/>
    </row>
    <row r="17" spans="1:19">
      <c r="A17" s="86">
        <v>13</v>
      </c>
      <c r="B17" s="89"/>
      <c r="C17" s="89"/>
      <c r="D17" s="89"/>
      <c r="E17" s="89" t="str">
        <f t="shared" si="1"/>
        <v/>
      </c>
      <c r="F17" s="91"/>
      <c r="G17" s="91"/>
      <c r="H17" s="91"/>
      <c r="I17" s="91"/>
      <c r="J17" s="91"/>
      <c r="K17" s="91"/>
      <c r="L17" s="91"/>
      <c r="M17" s="91"/>
      <c r="N17" s="91"/>
      <c r="O17" s="91"/>
      <c r="P17" s="91"/>
      <c r="Q17" s="91"/>
      <c r="R17" s="87" t="e">
        <f t="shared" si="0"/>
        <v>#DIV/0!</v>
      </c>
      <c r="S17" s="87"/>
    </row>
    <row r="18" spans="1:19">
      <c r="A18" s="86">
        <v>14</v>
      </c>
      <c r="B18" s="89"/>
      <c r="C18" s="89"/>
      <c r="D18" s="89"/>
      <c r="E18" s="89" t="str">
        <f t="shared" si="1"/>
        <v/>
      </c>
      <c r="F18" s="91"/>
      <c r="G18" s="91"/>
      <c r="H18" s="91"/>
      <c r="I18" s="91"/>
      <c r="J18" s="91"/>
      <c r="K18" s="91"/>
      <c r="L18" s="91"/>
      <c r="M18" s="91"/>
      <c r="N18" s="91"/>
      <c r="O18" s="91"/>
      <c r="P18" s="91"/>
      <c r="Q18" s="91"/>
      <c r="R18" s="87" t="e">
        <f t="shared" si="0"/>
        <v>#DIV/0!</v>
      </c>
      <c r="S18" s="87"/>
    </row>
    <row r="19" spans="1:19">
      <c r="A19" s="86">
        <v>15</v>
      </c>
      <c r="B19" s="89"/>
      <c r="C19" s="89"/>
      <c r="D19" s="89"/>
      <c r="E19" s="89" t="str">
        <f t="shared" si="1"/>
        <v/>
      </c>
      <c r="F19" s="91"/>
      <c r="G19" s="91"/>
      <c r="H19" s="91"/>
      <c r="I19" s="91"/>
      <c r="J19" s="91"/>
      <c r="K19" s="91"/>
      <c r="L19" s="91"/>
      <c r="M19" s="91"/>
      <c r="N19" s="91"/>
      <c r="O19" s="91"/>
      <c r="P19" s="91"/>
      <c r="Q19" s="91"/>
      <c r="R19" s="87" t="e">
        <f t="shared" si="0"/>
        <v>#DIV/0!</v>
      </c>
      <c r="S19" s="87"/>
    </row>
    <row r="20" spans="1:19">
      <c r="A20" s="86">
        <v>16</v>
      </c>
      <c r="B20" s="89"/>
      <c r="C20" s="89"/>
      <c r="D20" s="89"/>
      <c r="E20" s="89" t="str">
        <f t="shared" si="1"/>
        <v/>
      </c>
      <c r="F20" s="91"/>
      <c r="G20" s="91"/>
      <c r="H20" s="91"/>
      <c r="I20" s="91"/>
      <c r="J20" s="91"/>
      <c r="K20" s="91"/>
      <c r="L20" s="91"/>
      <c r="M20" s="91"/>
      <c r="N20" s="91"/>
      <c r="O20" s="91"/>
      <c r="P20" s="91"/>
      <c r="Q20" s="91"/>
      <c r="R20" s="87" t="e">
        <f t="shared" si="0"/>
        <v>#DIV/0!</v>
      </c>
      <c r="S20" s="87"/>
    </row>
    <row r="21" spans="1:19">
      <c r="A21" s="86">
        <v>17</v>
      </c>
      <c r="B21" s="89"/>
      <c r="C21" s="89"/>
      <c r="D21" s="89"/>
      <c r="E21" s="89" t="str">
        <f t="shared" si="1"/>
        <v/>
      </c>
      <c r="F21" s="91"/>
      <c r="G21" s="91"/>
      <c r="H21" s="91"/>
      <c r="I21" s="91"/>
      <c r="J21" s="91"/>
      <c r="K21" s="91"/>
      <c r="L21" s="91"/>
      <c r="M21" s="91"/>
      <c r="N21" s="91"/>
      <c r="O21" s="91"/>
      <c r="P21" s="91"/>
      <c r="Q21" s="91"/>
      <c r="R21" s="87" t="e">
        <f t="shared" si="0"/>
        <v>#DIV/0!</v>
      </c>
      <c r="S21" s="87"/>
    </row>
    <row r="22" spans="1:19">
      <c r="A22" s="86">
        <v>18</v>
      </c>
      <c r="B22" s="89"/>
      <c r="C22" s="89"/>
      <c r="D22" s="89"/>
      <c r="E22" s="89" t="str">
        <f t="shared" si="1"/>
        <v/>
      </c>
      <c r="F22" s="91"/>
      <c r="G22" s="91"/>
      <c r="H22" s="91"/>
      <c r="I22" s="91"/>
      <c r="J22" s="91"/>
      <c r="K22" s="91"/>
      <c r="L22" s="91"/>
      <c r="M22" s="91"/>
      <c r="N22" s="91"/>
      <c r="O22" s="91"/>
      <c r="P22" s="91"/>
      <c r="Q22" s="91"/>
      <c r="R22" s="87" t="e">
        <f t="shared" si="0"/>
        <v>#DIV/0!</v>
      </c>
      <c r="S22" s="87"/>
    </row>
    <row r="23" spans="1:19">
      <c r="A23" s="86">
        <v>19</v>
      </c>
      <c r="B23" s="89"/>
      <c r="C23" s="89"/>
      <c r="D23" s="89"/>
      <c r="E23" s="89" t="str">
        <f t="shared" si="1"/>
        <v/>
      </c>
      <c r="F23" s="91"/>
      <c r="G23" s="91"/>
      <c r="H23" s="91"/>
      <c r="I23" s="91"/>
      <c r="J23" s="91"/>
      <c r="K23" s="91"/>
      <c r="L23" s="91"/>
      <c r="M23" s="91"/>
      <c r="N23" s="91"/>
      <c r="O23" s="91"/>
      <c r="P23" s="91"/>
      <c r="Q23" s="91"/>
      <c r="R23" s="87" t="e">
        <f t="shared" si="0"/>
        <v>#DIV/0!</v>
      </c>
      <c r="S23" s="87"/>
    </row>
    <row r="24" spans="1:19">
      <c r="A24" s="86">
        <v>20</v>
      </c>
      <c r="B24" s="89"/>
      <c r="C24" s="89"/>
      <c r="D24" s="89"/>
      <c r="E24" s="89" t="str">
        <f t="shared" si="1"/>
        <v/>
      </c>
      <c r="F24" s="91"/>
      <c r="G24" s="91"/>
      <c r="H24" s="91"/>
      <c r="I24" s="91"/>
      <c r="J24" s="91"/>
      <c r="K24" s="91"/>
      <c r="L24" s="91"/>
      <c r="M24" s="91"/>
      <c r="N24" s="91"/>
      <c r="O24" s="91"/>
      <c r="P24" s="91"/>
      <c r="Q24" s="91"/>
      <c r="R24" s="87" t="e">
        <f t="shared" si="0"/>
        <v>#DIV/0!</v>
      </c>
      <c r="S24" s="87"/>
    </row>
    <row r="25" spans="1:19">
      <c r="A25" s="86">
        <v>21</v>
      </c>
      <c r="B25" s="89"/>
      <c r="C25" s="89"/>
      <c r="D25" s="89"/>
      <c r="E25" s="89" t="str">
        <f t="shared" si="1"/>
        <v/>
      </c>
      <c r="F25" s="91"/>
      <c r="G25" s="91"/>
      <c r="H25" s="91"/>
      <c r="I25" s="91"/>
      <c r="J25" s="91"/>
      <c r="K25" s="91"/>
      <c r="L25" s="91"/>
      <c r="M25" s="91"/>
      <c r="N25" s="91"/>
      <c r="O25" s="91"/>
      <c r="P25" s="91"/>
      <c r="Q25" s="91"/>
      <c r="R25" s="87" t="e">
        <f t="shared" si="0"/>
        <v>#DIV/0!</v>
      </c>
      <c r="S25" s="87"/>
    </row>
    <row r="26" spans="1:19">
      <c r="A26" s="86">
        <v>22</v>
      </c>
      <c r="B26" s="89"/>
      <c r="C26" s="89"/>
      <c r="D26" s="89"/>
      <c r="E26" s="89" t="str">
        <f t="shared" si="1"/>
        <v/>
      </c>
      <c r="F26" s="91"/>
      <c r="G26" s="91"/>
      <c r="H26" s="91"/>
      <c r="I26" s="91"/>
      <c r="J26" s="91"/>
      <c r="K26" s="91"/>
      <c r="L26" s="91"/>
      <c r="M26" s="91"/>
      <c r="N26" s="91"/>
      <c r="O26" s="91"/>
      <c r="P26" s="91"/>
      <c r="Q26" s="91"/>
      <c r="R26" s="87" t="e">
        <f t="shared" si="0"/>
        <v>#DIV/0!</v>
      </c>
      <c r="S26" s="87"/>
    </row>
    <row r="27" spans="1:19">
      <c r="A27" s="86">
        <v>23</v>
      </c>
      <c r="B27" s="89"/>
      <c r="C27" s="89"/>
      <c r="D27" s="89"/>
      <c r="E27" s="89" t="str">
        <f t="shared" si="1"/>
        <v/>
      </c>
      <c r="F27" s="91"/>
      <c r="G27" s="91"/>
      <c r="H27" s="91"/>
      <c r="I27" s="91"/>
      <c r="J27" s="91"/>
      <c r="K27" s="91"/>
      <c r="L27" s="91"/>
      <c r="M27" s="91"/>
      <c r="N27" s="91"/>
      <c r="O27" s="91"/>
      <c r="P27" s="91"/>
      <c r="Q27" s="91"/>
      <c r="R27" s="87" t="e">
        <f t="shared" si="0"/>
        <v>#DIV/0!</v>
      </c>
      <c r="S27" s="87"/>
    </row>
    <row r="28" spans="1:19">
      <c r="A28" s="86">
        <v>24</v>
      </c>
      <c r="B28" s="89"/>
      <c r="C28" s="89"/>
      <c r="D28" s="89"/>
      <c r="E28" s="89" t="str">
        <f t="shared" si="1"/>
        <v/>
      </c>
      <c r="F28" s="91"/>
      <c r="G28" s="91"/>
      <c r="H28" s="91"/>
      <c r="I28" s="91"/>
      <c r="J28" s="91"/>
      <c r="K28" s="91"/>
      <c r="L28" s="91"/>
      <c r="M28" s="91"/>
      <c r="N28" s="91"/>
      <c r="O28" s="91"/>
      <c r="P28" s="91"/>
      <c r="Q28" s="91"/>
      <c r="R28" s="87" t="e">
        <f t="shared" si="0"/>
        <v>#DIV/0!</v>
      </c>
      <c r="S28" s="87"/>
    </row>
    <row r="29" spans="1:19">
      <c r="A29" s="86">
        <v>25</v>
      </c>
      <c r="B29" s="89"/>
      <c r="C29" s="89"/>
      <c r="D29" s="89"/>
      <c r="E29" s="89" t="str">
        <f t="shared" si="1"/>
        <v/>
      </c>
      <c r="F29" s="91"/>
      <c r="G29" s="91"/>
      <c r="H29" s="91"/>
      <c r="I29" s="91"/>
      <c r="J29" s="91"/>
      <c r="K29" s="91"/>
      <c r="L29" s="91"/>
      <c r="M29" s="91"/>
      <c r="N29" s="91"/>
      <c r="O29" s="91"/>
      <c r="P29" s="91"/>
      <c r="Q29" s="91"/>
      <c r="R29" s="87" t="e">
        <f t="shared" si="0"/>
        <v>#DIV/0!</v>
      </c>
      <c r="S29" s="87"/>
    </row>
    <row r="30" spans="1:19">
      <c r="A30" s="86">
        <v>26</v>
      </c>
      <c r="B30" s="89"/>
      <c r="C30" s="89"/>
      <c r="D30" s="89"/>
      <c r="E30" s="89" t="str">
        <f t="shared" si="1"/>
        <v/>
      </c>
      <c r="F30" s="91"/>
      <c r="G30" s="91"/>
      <c r="H30" s="91"/>
      <c r="I30" s="91"/>
      <c r="J30" s="91"/>
      <c r="K30" s="91"/>
      <c r="L30" s="91"/>
      <c r="M30" s="91"/>
      <c r="N30" s="91"/>
      <c r="O30" s="91"/>
      <c r="P30" s="91"/>
      <c r="Q30" s="91"/>
      <c r="R30" s="87" t="e">
        <f t="shared" si="0"/>
        <v>#DIV/0!</v>
      </c>
      <c r="S30" s="87"/>
    </row>
    <row r="31" spans="1:19">
      <c r="A31" s="86">
        <v>27</v>
      </c>
      <c r="B31" s="89"/>
      <c r="C31" s="89"/>
      <c r="D31" s="89"/>
      <c r="E31" s="89" t="str">
        <f t="shared" si="1"/>
        <v/>
      </c>
      <c r="F31" s="91"/>
      <c r="G31" s="91"/>
      <c r="H31" s="91"/>
      <c r="I31" s="91"/>
      <c r="J31" s="91"/>
      <c r="K31" s="91"/>
      <c r="L31" s="91"/>
      <c r="M31" s="91"/>
      <c r="N31" s="91"/>
      <c r="O31" s="91"/>
      <c r="P31" s="91"/>
      <c r="Q31" s="91"/>
      <c r="R31" s="87" t="e">
        <f t="shared" si="0"/>
        <v>#DIV/0!</v>
      </c>
      <c r="S31" s="87"/>
    </row>
    <row r="32" spans="1:19">
      <c r="A32" s="86">
        <v>28</v>
      </c>
      <c r="B32" s="89"/>
      <c r="C32" s="89"/>
      <c r="D32" s="89"/>
      <c r="E32" s="89" t="str">
        <f t="shared" si="1"/>
        <v/>
      </c>
      <c r="F32" s="91"/>
      <c r="G32" s="91"/>
      <c r="H32" s="91"/>
      <c r="I32" s="91"/>
      <c r="J32" s="91"/>
      <c r="K32" s="91"/>
      <c r="L32" s="91"/>
      <c r="M32" s="91"/>
      <c r="N32" s="91"/>
      <c r="O32" s="91"/>
      <c r="P32" s="91"/>
      <c r="Q32" s="91"/>
      <c r="R32" s="87" t="e">
        <f t="shared" si="0"/>
        <v>#DIV/0!</v>
      </c>
      <c r="S32" s="87"/>
    </row>
    <row r="33" spans="1:19">
      <c r="A33" s="86">
        <v>29</v>
      </c>
      <c r="B33" s="89"/>
      <c r="C33" s="89"/>
      <c r="D33" s="89"/>
      <c r="E33" s="89" t="str">
        <f t="shared" si="1"/>
        <v/>
      </c>
      <c r="F33" s="91"/>
      <c r="G33" s="91"/>
      <c r="H33" s="91"/>
      <c r="I33" s="91"/>
      <c r="J33" s="91"/>
      <c r="K33" s="91"/>
      <c r="L33" s="91"/>
      <c r="M33" s="91"/>
      <c r="N33" s="91"/>
      <c r="O33" s="91"/>
      <c r="P33" s="91"/>
      <c r="Q33" s="91"/>
      <c r="R33" s="87" t="e">
        <f t="shared" si="0"/>
        <v>#DIV/0!</v>
      </c>
      <c r="S33" s="87"/>
    </row>
    <row r="34" spans="1:19">
      <c r="A34" s="86">
        <v>30</v>
      </c>
      <c r="B34" s="89"/>
      <c r="C34" s="89"/>
      <c r="D34" s="89"/>
      <c r="E34" s="89" t="str">
        <f t="shared" si="1"/>
        <v/>
      </c>
      <c r="F34" s="91"/>
      <c r="G34" s="91"/>
      <c r="H34" s="91"/>
      <c r="I34" s="91"/>
      <c r="J34" s="91"/>
      <c r="K34" s="91"/>
      <c r="L34" s="91"/>
      <c r="M34" s="91"/>
      <c r="N34" s="91"/>
      <c r="O34" s="91"/>
      <c r="P34" s="91"/>
      <c r="Q34" s="91"/>
      <c r="R34" s="87" t="e">
        <f t="shared" si="0"/>
        <v>#DIV/0!</v>
      </c>
      <c r="S34" s="87"/>
    </row>
    <row r="35" spans="1:19">
      <c r="C35" s="110" t="s">
        <v>99</v>
      </c>
      <c r="D35" s="110"/>
      <c r="E35" s="97">
        <f>SUMIF(D5:D34,"1",E5:E34)/COUNT(D5:D34)</f>
        <v>237.2</v>
      </c>
    </row>
  </sheetData>
  <mergeCells count="7">
    <mergeCell ref="F3:N3"/>
    <mergeCell ref="O3:Q3"/>
    <mergeCell ref="C35:D35"/>
    <mergeCell ref="F2:S2"/>
    <mergeCell ref="R3:R4"/>
    <mergeCell ref="S3:S4"/>
    <mergeCell ref="C3:D3"/>
  </mergeCells>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①従業員への支給率計算（まずこちらから）①</vt:lpstr>
      <vt:lpstr>②助成金算出シート</vt:lpstr>
      <vt:lpstr>③年間休日算定シート（３月末在籍）</vt:lpstr>
      <vt:lpstr>'①従業員への支給率計算（まずこちらから）①'!Print_Area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あすかふくだ</dc:creator>
  <cp:lastModifiedBy>Hamaguchi</cp:lastModifiedBy>
  <cp:lastPrinted>2020-04-17T06:05:51Z</cp:lastPrinted>
  <dcterms:created xsi:type="dcterms:W3CDTF">2020-04-06T07:10:51Z</dcterms:created>
  <dcterms:modified xsi:type="dcterms:W3CDTF">2020-05-08T06:37:01Z</dcterms:modified>
</cp:coreProperties>
</file>